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fluxys.sharepoint.com/sites/APP-CDS/Miscellaneous/LNG/Tariffs/Price Simulator/2024/"/>
    </mc:Choice>
  </mc:AlternateContent>
  <xr:revisionPtr revIDLastSave="1" documentId="13_ncr:1_{3741DA69-B138-4042-9749-DAFD6094CE2F}" xr6:coauthVersionLast="47" xr6:coauthVersionMax="47" xr10:uidLastSave="{CFB6603B-1031-4AB7-B955-CA812C6EC183}"/>
  <workbookProtection workbookAlgorithmName="SHA-512" workbookHashValue="fmxTMAlRB2gRQI5L9AnfNzaER4aUFBeMlPXgQWdgmhp8sqnhI1SA384vkBwAcTmMGdPvbWf4BgkqbHm3CKhgyA==" workbookSaltValue="yPaGszR3RsSVCBAovWLg4A==" workbookSpinCount="100000" lockStructure="1"/>
  <bookViews>
    <workbookView xWindow="-28920" yWindow="-120" windowWidth="29040" windowHeight="15840" xr2:uid="{00000000-000D-0000-FFFF-FFFF00000000}"/>
  </bookViews>
  <sheets>
    <sheet name="LNG" sheetId="18" r:id="rId1"/>
    <sheet name="Input" sheetId="21" state="hidden" r:id="rId2"/>
  </sheets>
  <definedNames>
    <definedName name="AdditionalFlexibility">Input!$C$16:$C$23</definedName>
    <definedName name="check" hidden="1">{#N/A,#N/A,FALSE,"Res.2"}</definedName>
    <definedName name="check2" hidden="1">{#N/A,#N/A,FALSE,"Res.2"}</definedName>
    <definedName name="cvwxv" hidden="1">{#N/A,#N/A,FALSE,"Res.2"}</definedName>
    <definedName name="jk" hidden="1">{#N/A,#N/A,FALSE,"VIVENDI SOP";#N/A,#N/A,FALSE,"Water division SOP";#N/A,#N/A,FALSE,"Water multiple valuation"}</definedName>
    <definedName name="jojo" hidden="1">{#N/A,#N/A,FALSE,"EV.D.P.BC";#N/A,#N/A,FALSE,"EV.D.P.HC";#N/A,#N/A,FALSE,"EV.D.P.LC";#N/A,#N/A,FALSE,"AN.CIV.BC";#N/A,#N/A,FALSE,"AN.CIV.HC";#N/A,#N/A,FALSE,"AN.CIV.LC";#N/A,#N/A,FALSE,"Res.1";#N/A,#N/A,FALSE,"AN.GAZ.BC";#N/A,#N/A,FALSE,"AN.GAZ.HC";#N/A,#N/A,FALSE,"AN.GAZ.LC";#N/A,#N/A,FALSE,"AN.GAZ.BC M3";#N/A,#N/A,FALSE,"AN.GAZ.HC M3";#N/A,#N/A,FALSE,"AN.GAZ.LC M3";#N/A,#N/A,FALSE,"Res.2"}</definedName>
    <definedName name="qfqsfd" hidden="1">{#N/A,#N/A,FALSE,"EV.D.P.BC";#N/A,#N/A,FALSE,"EV.D.P.HC";#N/A,#N/A,FALSE,"EV.D.P.LC";#N/A,#N/A,FALSE,"AN.CIV.BC";#N/A,#N/A,FALSE,"AN.CIV.HC";#N/A,#N/A,FALSE,"AN.CIV.LC";#N/A,#N/A,FALSE,"Res.1";#N/A,#N/A,FALSE,"AN.GAZ.BC";#N/A,#N/A,FALSE,"AN.GAZ.HC";#N/A,#N/A,FALSE,"AN.GAZ.LC";#N/A,#N/A,FALSE,"AN.GAZ.BC M3";#N/A,#N/A,FALSE,"AN.GAZ.HC M3";#N/A,#N/A,FALSE,"AN.GAZ.LC M3";#N/A,#N/A,FALSE,"Res.2"}</definedName>
    <definedName name="SAPBEXrevision" hidden="1">2</definedName>
    <definedName name="SAPBEXsysID" hidden="1">"BWP"</definedName>
    <definedName name="SAPBEXwbID" hidden="1">"0HGY09GXZJEKTGD1WOG809W71"</definedName>
    <definedName name="sendOutServices">Input!$L$50:$L$55</definedName>
    <definedName name="ShipLoading">Input!$L$15:$L$23</definedName>
    <definedName name="sqdqs" hidden="1">{#N/A,#N/A,FALSE,"EV.D.P.BC";#N/A,#N/A,FALSE,"EV.D.P.HC";#N/A,#N/A,FALSE,"EV.D.P.LC";#N/A,#N/A,FALSE,"AN.CIV.BC";#N/A,#N/A,FALSE,"AN.CIV.HC";#N/A,#N/A,FALSE,"AN.CIV.LC";#N/A,#N/A,FALSE,"Res.1";#N/A,#N/A,FALSE,"AN.GAZ.BC";#N/A,#N/A,FALSE,"AN.GAZ.HC";#N/A,#N/A,FALSE,"AN.GAZ.LC";#N/A,#N/A,FALSE,"AN.GAZ.BC M3";#N/A,#N/A,FALSE,"AN.GAZ.HC M3";#N/A,#N/A,FALSE,"AN.GAZ.LC M3";#N/A,#N/A,FALSE,"Res.2"}</definedName>
    <definedName name="sqf" hidden="1">{#N/A,#N/A,FALSE,"EV.D.P.BC";#N/A,#N/A,FALSE,"EV.D.P.HC";#N/A,#N/A,FALSE,"EV.D.P.LC";#N/A,#N/A,FALSE,"AN.CIV.BC";#N/A,#N/A,FALSE,"AN.CIV.HC";#N/A,#N/A,FALSE,"AN.CIV.LC";#N/A,#N/A,FALSE,"Res.1";#N/A,#N/A,FALSE,"AN.GAZ.BC";#N/A,#N/A,FALSE,"AN.GAZ.HC";#N/A,#N/A,FALSE,"AN.GAZ.LC";#N/A,#N/A,FALSE,"AN.GAZ.BC M3";#N/A,#N/A,FALSE,"AN.GAZ.HC M3";#N/A,#N/A,FALSE,"AN.GAZ.LC M3";#N/A,#N/A,FALSE,"Res.2"}</definedName>
    <definedName name="storageServices">Input!$L$30:$L$35</definedName>
    <definedName name="Transshipment">Input!$C$77:$C$79</definedName>
    <definedName name="TruckLoading">Input!$C$50:$C$54</definedName>
    <definedName name="Unloading">Input!$C$9:$C$13</definedName>
    <definedName name="virtualLiquefaction">Input!$L$44:$L$47</definedName>
    <definedName name="wrn.alle._.cijfers." hidden="1">{#N/A,#N/A,FALSE,"EV.D.P.BC";#N/A,#N/A,FALSE,"EV.D.P.HC";#N/A,#N/A,FALSE,"EV.D.P.LC";#N/A,#N/A,FALSE,"AN.CIV.BC";#N/A,#N/A,FALSE,"AN.CIV.HC";#N/A,#N/A,FALSE,"AN.CIV.LC";#N/A,#N/A,FALSE,"Res.1";#N/A,#N/A,FALSE,"AN.GAZ.BC";#N/A,#N/A,FALSE,"AN.GAZ.HC";#N/A,#N/A,FALSE,"AN.GAZ.LC";#N/A,#N/A,FALSE,"AN.GAZ.BC M3";#N/A,#N/A,FALSE,"AN.GAZ.HC M3";#N/A,#N/A,FALSE,"AN.GAZ.LC M3";#N/A,#N/A,FALSE,"Res.2"}</definedName>
    <definedName name="wrn.net." hidden="1">{#N/A,#N/A,FALSE,"Res.2"}</definedName>
    <definedName name="wrn.tekst._.tabellen." hidden="1">{#N/A,#N/A,FALSE,"Ev.ventes DP";#N/A,#N/A,FALSE,"Hypo.econ.";#N/A,#N/A,FALSE,"Pot.2015";#N/A,#N/A,FALSE,"Comp.pot";#N/A,#N/A,FALSE,"HorsG";#N/A,#N/A,FALSE,"DP"}</definedName>
    <definedName name="wrn.Valo._.Vivendi." hidden="1">{#N/A,#N/A,FALSE,"VIVENDI SOP";#N/A,#N/A,FALSE,"Water division SOP";#N/A,#N/A,FALSE,"Water multiple valuation"}</definedName>
    <definedName name="zergz" hidden="1">{#N/A,#N/A,FALSE,"Ev.ventes DP";#N/A,#N/A,FALSE,"Hypo.econ.";#N/A,#N/A,FALSE,"Pot.2015";#N/A,#N/A,FALSE,"Comp.pot";#N/A,#N/A,FALSE,"HorsG";#N/A,#N/A,FALSE,"DP"}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8" l="1"/>
  <c r="B11" i="18" l="1"/>
  <c r="C32" i="18" l="1"/>
  <c r="C27" i="18"/>
  <c r="E41" i="18" l="1"/>
  <c r="C41" i="18"/>
  <c r="D54" i="21"/>
  <c r="E37" i="18" l="1"/>
  <c r="C37" i="18"/>
  <c r="B37" i="18"/>
  <c r="F37" i="18" l="1"/>
  <c r="B10" i="18" l="1"/>
  <c r="B36" i="18" s="1"/>
  <c r="B22" i="18" l="1"/>
  <c r="B26" i="18"/>
  <c r="B31" i="18"/>
  <c r="B14" i="18"/>
  <c r="B18" i="18"/>
  <c r="B40" i="18"/>
  <c r="D41" i="21"/>
  <c r="E33" i="18" l="1"/>
  <c r="E32" i="18"/>
  <c r="L55" i="21"/>
  <c r="L54" i="21"/>
  <c r="L53" i="21"/>
  <c r="L52" i="21"/>
  <c r="L51" i="21"/>
  <c r="H13" i="21"/>
  <c r="H12" i="21"/>
  <c r="E28" i="18"/>
  <c r="E27" i="18"/>
  <c r="L35" i="21"/>
  <c r="L34" i="21"/>
  <c r="L33" i="21"/>
  <c r="L32" i="21"/>
  <c r="L31" i="21"/>
  <c r="E23" i="18"/>
  <c r="C23" i="18"/>
  <c r="E19" i="18"/>
  <c r="C19" i="18"/>
  <c r="L23" i="21"/>
  <c r="L22" i="21"/>
  <c r="L21" i="21"/>
  <c r="L20" i="21"/>
  <c r="L19" i="21"/>
  <c r="L18" i="21"/>
  <c r="L17" i="21"/>
  <c r="L16" i="21"/>
  <c r="E15" i="18"/>
  <c r="C15" i="18"/>
  <c r="L41" i="21"/>
  <c r="L40" i="21"/>
  <c r="B20" i="18" l="1"/>
  <c r="B16" i="18"/>
  <c r="K9" i="21"/>
  <c r="J9" i="21"/>
  <c r="I9" i="21"/>
  <c r="H2" i="21" s="1"/>
  <c r="K12" i="21" l="1"/>
  <c r="J2" i="21" s="1"/>
  <c r="J12" i="21"/>
  <c r="I2" i="21" s="1"/>
  <c r="E54" i="21" l="1"/>
  <c r="E50" i="21"/>
  <c r="E45" i="21"/>
  <c r="E47" i="21"/>
  <c r="E46" i="21"/>
  <c r="E19" i="21"/>
  <c r="B32" i="18" s="1"/>
  <c r="F32" i="18" s="1"/>
  <c r="E42" i="21"/>
  <c r="B15" i="18" s="1"/>
  <c r="F15" i="18" s="1"/>
  <c r="E34" i="21"/>
  <c r="J20" i="21"/>
  <c r="J23" i="21"/>
  <c r="J21" i="21"/>
  <c r="E41" i="21"/>
  <c r="B19" i="18" s="1"/>
  <c r="E40" i="21"/>
  <c r="E24" i="21"/>
  <c r="F19" i="18" l="1"/>
  <c r="E11" i="18"/>
  <c r="C11" i="18"/>
  <c r="E97" i="21" l="1"/>
  <c r="E95" i="21"/>
  <c r="E79" i="21"/>
  <c r="B23" i="18" s="1"/>
  <c r="F23" i="18" s="1"/>
  <c r="E13" i="21"/>
  <c r="E78" i="21" l="1"/>
  <c r="E23" i="21"/>
  <c r="E20" i="21"/>
  <c r="E21" i="21"/>
  <c r="E61" i="21"/>
  <c r="E52" i="21"/>
  <c r="E27" i="21"/>
  <c r="E17" i="21"/>
  <c r="E10" i="21"/>
  <c r="F11" i="18" s="1"/>
  <c r="E35" i="21"/>
  <c r="E28" i="21"/>
  <c r="E18" i="21"/>
  <c r="E11" i="21"/>
  <c r="E57" i="21"/>
  <c r="E36" i="21"/>
  <c r="E32" i="21"/>
  <c r="E22" i="21"/>
  <c r="E12" i="21"/>
  <c r="E59" i="21"/>
  <c r="E51" i="21"/>
  <c r="E33" i="21"/>
  <c r="B41" i="18" l="1"/>
  <c r="F41" i="18" s="1"/>
  <c r="B27" i="18"/>
  <c r="F27" i="18" s="1"/>
</calcChain>
</file>

<file path=xl/sharedStrings.xml><?xml version="1.0" encoding="utf-8"?>
<sst xmlns="http://schemas.openxmlformats.org/spreadsheetml/2006/main" count="252" uniqueCount="170">
  <si>
    <t>Total (in €)</t>
  </si>
  <si>
    <t>Units</t>
  </si>
  <si>
    <t>Quantity</t>
  </si>
  <si>
    <t>Tariff unit</t>
  </si>
  <si>
    <t xml:space="preserve"> </t>
  </si>
  <si>
    <t>Slot</t>
  </si>
  <si>
    <t>€/cargo</t>
  </si>
  <si>
    <t>cargo(s)</t>
  </si>
  <si>
    <t>Other tariffs</t>
  </si>
  <si>
    <t>These services are described in the Access Code for the LNG Zeebrugge Terminal and the tariffs are given in the tariff sheet available on the Fluxys' website.</t>
  </si>
  <si>
    <t>These other services include:</t>
  </si>
  <si>
    <t xml:space="preserve">   - Demurrage rate</t>
  </si>
  <si>
    <t xml:space="preserve">   - Commercialisation of unused capacity on the Secondary Market</t>
  </si>
  <si>
    <t xml:space="preserve">   - Quality Adjustment service</t>
  </si>
  <si>
    <t xml:space="preserve">   - Coverage of transshipment-related electricity costs</t>
  </si>
  <si>
    <t>Additional flexibility services</t>
  </si>
  <si>
    <t>Ship Loading Services</t>
  </si>
  <si>
    <t>Truck Loading Services</t>
  </si>
  <si>
    <t>Data &gt; Data validation</t>
  </si>
  <si>
    <t>Formulas &gt; Name Manager</t>
  </si>
  <si>
    <t>Rescheduling Fee</t>
  </si>
  <si>
    <t>€</t>
  </si>
  <si>
    <r>
      <t>0.65 + 0.35 * I</t>
    </r>
    <r>
      <rPr>
        <vertAlign val="subscript"/>
        <sz val="10"/>
        <rFont val="Calibri"/>
        <family val="2"/>
      </rPr>
      <t>m-1</t>
    </r>
    <r>
      <rPr>
        <sz val="10"/>
        <rFont val="Calibri"/>
        <family val="2"/>
      </rPr>
      <t xml:space="preserve"> /I</t>
    </r>
    <r>
      <rPr>
        <vertAlign val="subscript"/>
        <sz val="10"/>
        <rFont val="Calibri"/>
        <family val="2"/>
      </rPr>
      <t>mo</t>
    </r>
  </si>
  <si>
    <t>Transshipment Storage</t>
  </si>
  <si>
    <t>Transshipment Berthing Right</t>
  </si>
  <si>
    <t>Pass through</t>
  </si>
  <si>
    <t>Demurrage rate</t>
  </si>
  <si>
    <t>%</t>
  </si>
  <si>
    <t>Unloading</t>
  </si>
  <si>
    <t>Additional Storage Capacity</t>
  </si>
  <si>
    <t>Additional Send-Out Capacity (firm)</t>
  </si>
  <si>
    <t>Daily Storage Capacity</t>
  </si>
  <si>
    <t>Daily Send-Out Capacity (firm)</t>
  </si>
  <si>
    <t>Additional Send-Out Capacity (conditional)</t>
  </si>
  <si>
    <t xml:space="preserve">Non-Nominated Interruptible Send-Out Capacity </t>
  </si>
  <si>
    <t>Specific services offered to the Transmission System Operator</t>
  </si>
  <si>
    <t>Operational interruptible Send-Out Capacity</t>
  </si>
  <si>
    <t>Interruption right (from 2012)</t>
  </si>
  <si>
    <t>Ship Approval Service</t>
  </si>
  <si>
    <t>Additional Berthing Right</t>
  </si>
  <si>
    <t>Truckloading services</t>
  </si>
  <si>
    <t xml:space="preserve">LNG Truck Approval service </t>
  </si>
  <si>
    <t>Liquid nitrogen injection service "Quality Adjustment Service"</t>
  </si>
  <si>
    <t xml:space="preserve">Management of the liquid nitrogen tank </t>
  </si>
  <si>
    <t>Capacity removal in case of congestion</t>
  </si>
  <si>
    <t>€/m³LNG/day</t>
  </si>
  <si>
    <t>€/(kWh/h)/day</t>
  </si>
  <si>
    <t>€/(kWh/h)/year</t>
  </si>
  <si>
    <t>€/demand</t>
  </si>
  <si>
    <t>€/berthing</t>
  </si>
  <si>
    <t>€/MWh loaded</t>
  </si>
  <si>
    <t>€/hour</t>
  </si>
  <si>
    <t>€/ton</t>
  </si>
  <si>
    <t>€/removal</t>
  </si>
  <si>
    <t xml:space="preserve">Indexation formula for tariffs expressed in "basis 2003" </t>
  </si>
  <si>
    <t>Tariff "basis 2003" are expressed in basis July 2003 and are indexed monthly as from August 2003 according to following formula:</t>
  </si>
  <si>
    <t>Where</t>
  </si>
  <si>
    <t>- Imo is the Consumer Price Index (CPI) of the 1st of July 2003 (112,59, in basis 1996)</t>
  </si>
  <si>
    <t xml:space="preserve">- Im-1 = Im-2 * (CPI of Month M-1/CPI of Month M-2) </t>
  </si>
  <si>
    <t>With</t>
  </si>
  <si>
    <t xml:space="preserve">- Im-1 not higher than 1,03 times the index Im-1 used for calculating the tariffs of the most recent month of August. </t>
  </si>
  <si>
    <t>- Im-1 for August 2003 is 112,59 (basis 1996)</t>
  </si>
  <si>
    <t>-  Im-2 is the value of Im-1 used the previous month to calculate the tariffs.</t>
  </si>
  <si>
    <t>Tariffs to be indexed, expressed in "basis 2003"</t>
  </si>
  <si>
    <t>Tariffs basis 2003</t>
  </si>
  <si>
    <t>Tariffs to be indexed, expressed in "basis 2012"</t>
  </si>
  <si>
    <t>Tariffs basis 2012</t>
  </si>
  <si>
    <t>Transshipment services</t>
  </si>
  <si>
    <t xml:space="preserve">Indexation formula for tariffs expressed in "basis 2012" </t>
  </si>
  <si>
    <t>Tariff "basis 2012" are expressed in basis January 2012 and are indexed monthly as from February 2012 according to following formula:</t>
  </si>
  <si>
    <t>- Imo is the Consumer Price Index (CPI) of the 1st of January 2012 (97,94, in basis 2013)</t>
  </si>
  <si>
    <t>- Im-1 not higher than 1,03 times the index Im-1 used for calculating the tariffs of the most recent month of February</t>
  </si>
  <si>
    <t>- Im-1 for February 2012 is 97,94 (basis 2013)</t>
  </si>
  <si>
    <t>Other tariffs (without indexation)</t>
  </si>
  <si>
    <t>TARIFFS</t>
  </si>
  <si>
    <t>USD/Full Day</t>
  </si>
  <si>
    <t>Gas in Kind (Maximal Fuel Gas Compensation Rate)</t>
  </si>
  <si>
    <t>Commercialization of unused capacity on the Secondary Market</t>
  </si>
  <si>
    <t>"Avoided Cost Fee" for the liquid nitrogen injection service ("Quality Adjustment Service")</t>
  </si>
  <si>
    <t>of nitrogen price that would have been blended to adjust the quality</t>
  </si>
  <si>
    <t xml:space="preserve">Coverage of transshipment-related electricity costs </t>
  </si>
  <si>
    <t>Tariff caps</t>
  </si>
  <si>
    <t>Tariffs marked with a * (slot tariff and tariffs for additional storage and additional send-out), are tariff caps until 31/3/2027</t>
  </si>
  <si>
    <t xml:space="preserve">Tariffs marked with a ** (transshipment tariffs) will, from the 1st of April 2019 until the 31st of March 2039, not be exceeded by more than 5%, after indexation, of the tariffs indicated here </t>
  </si>
  <si>
    <t>Indexed tariff</t>
  </si>
  <si>
    <t>(</t>
  </si>
  <si>
    <t>/365</t>
  </si>
  <si>
    <t>Berthing Right</t>
  </si>
  <si>
    <t>Basic Storage</t>
  </si>
  <si>
    <t xml:space="preserve">Basic Send-Out Capacity (firm) </t>
  </si>
  <si>
    <t>BASIS 2003</t>
  </si>
  <si>
    <t>BASIS 2012</t>
  </si>
  <si>
    <t>of the regulated tariff of the sold capacity</t>
  </si>
  <si>
    <t>€/m³LNG/year</t>
  </si>
  <si>
    <t>€/m³ LNG/year</t>
  </si>
  <si>
    <t>€/Transshipment Berthing Right</t>
  </si>
  <si>
    <t>m³LNG/year</t>
  </si>
  <si>
    <t>(kWh/h)/year</t>
  </si>
  <si>
    <t>m³LNG/day</t>
  </si>
  <si>
    <t>(kWh/h)/day</t>
  </si>
  <si>
    <t>year(s)</t>
  </si>
  <si>
    <t>day(s)</t>
  </si>
  <si>
    <t>0,7)/365</t>
  </si>
  <si>
    <t>MWh loaded</t>
  </si>
  <si>
    <t>demand(s)</t>
  </si>
  <si>
    <t>berthing(s)</t>
  </si>
  <si>
    <t>hour(s)</t>
  </si>
  <si>
    <t>loading(s)</t>
  </si>
  <si>
    <t>ton(s)</t>
  </si>
  <si>
    <t>removal(s)</t>
  </si>
  <si>
    <t>Transshipment Berthing Right(s)</t>
  </si>
  <si>
    <t>XXX</t>
  </si>
  <si>
    <t>electricity costs related to transshipments are billed "pass-through"</t>
  </si>
  <si>
    <t xml:space="preserve">"Gassing Up" Service </t>
  </si>
  <si>
    <t>"Cool Down" Service</t>
  </si>
  <si>
    <t>Besides the capacity tariffs and additional LNG services, Fluxys LNG applies also other tariffs to Shippers.</t>
  </si>
  <si>
    <t xml:space="preserve">   - Liquid nitrogen injection service "Quality Adjustment Service"</t>
  </si>
  <si>
    <t xml:space="preserve">   - Capacity removal in case of congestion</t>
  </si>
  <si>
    <t xml:space="preserve">   - Rescheduling fee</t>
  </si>
  <si>
    <t>Residual Storage Capacity</t>
  </si>
  <si>
    <t>€/m³LNG/year (adjusted pro rata temporis)</t>
  </si>
  <si>
    <t>"Ship Loading" Service (in the framework of an Additional Berthing Right or a Berthing Right)</t>
  </si>
  <si>
    <t>CPI - Basis 2003</t>
  </si>
  <si>
    <t>CPI  - Basis 2012</t>
  </si>
  <si>
    <t>Index - 2003</t>
  </si>
  <si>
    <t>Index - 2012</t>
  </si>
  <si>
    <t xml:space="preserve">Version </t>
  </si>
  <si>
    <t>Index 2003</t>
  </si>
  <si>
    <t>Index 2012</t>
  </si>
  <si>
    <t>(67,79*0,7)/365</t>
  </si>
  <si>
    <t>1,37/365</t>
  </si>
  <si>
    <t>Stand Alone Berthing Right</t>
  </si>
  <si>
    <t>Services related to a Stand Alone Berthing Right</t>
  </si>
  <si>
    <t>"Ship Loading" Service (in the framework of a Stand Alone Berthing Right)</t>
  </si>
  <si>
    <t>MWh unloaded</t>
  </si>
  <si>
    <t xml:space="preserve"> (applies as from 25.561MWh loaded)</t>
  </si>
  <si>
    <t>€/MWh unloaded</t>
  </si>
  <si>
    <t xml:space="preserve"> (applies as from 38.205MWh loaded)</t>
  </si>
  <si>
    <t xml:space="preserve">TARIFFS FOR THE USAGE OF THE LNG TERMINAL OF ZEEBRUGGE AND FOR SERVICES OF FLUXYS LNG </t>
  </si>
  <si>
    <t>The tariffs listed here below were approved by the CREG on the 9th of July 2020 for the Stand Alone Send-Out Capacity and for the services related to a Stand Alone Berthing Right, on the 2nd of October 2014 for the transshipment tariffs, on the 28th of June 2018 for the small scale LNG services and on 27th of June 2019 for the other tariffs. 
As indicated below, tariffs marked with * or ** are tariff-caps which will not be exceeded for a predefined period.</t>
  </si>
  <si>
    <t>Stand Alone Send-Out Capacity (firm)</t>
  </si>
  <si>
    <t>LNG Delivery Service (in the framework of a Stand Alone Berthing Right)</t>
  </si>
  <si>
    <t>Unload, Store and Regas LNG Carriers</t>
  </si>
  <si>
    <t>Unloading LNG Carriers</t>
  </si>
  <si>
    <t>Data input for unloading LNG carriers</t>
  </si>
  <si>
    <t>Loading LNG Carriers</t>
  </si>
  <si>
    <t>Data input for loading LNG carriers</t>
  </si>
  <si>
    <t>Transship LNG</t>
  </si>
  <si>
    <t>Store LNG</t>
  </si>
  <si>
    <t>Data input for Store LNG</t>
  </si>
  <si>
    <t>Regasify LNG</t>
  </si>
  <si>
    <t>Data input for Regasify LNG</t>
  </si>
  <si>
    <t xml:space="preserve">LNG Tariff Calculator </t>
  </si>
  <si>
    <t>€/MWh</t>
  </si>
  <si>
    <t>MWh</t>
  </si>
  <si>
    <t>Liquefaction Services</t>
  </si>
  <si>
    <t>Backhaul Liquefaction</t>
  </si>
  <si>
    <t>Liquefaction</t>
  </si>
  <si>
    <t>Long Term BioLNG Capacity</t>
  </si>
  <si>
    <t>€/MWh/month</t>
  </si>
  <si>
    <t>Short Term BioLNG Capacity</t>
  </si>
  <si>
    <t>MWh/month</t>
  </si>
  <si>
    <t>€/loading</t>
  </si>
  <si>
    <t>free of charge</t>
  </si>
  <si>
    <r>
      <t>Disclaimer:</t>
    </r>
    <r>
      <rPr>
        <sz val="8"/>
        <color rgb="FF15234A"/>
        <rFont val="Century Gothic"/>
        <family val="2"/>
      </rPr>
      <t xml:space="preserve">
Please note that the information in the Tariff Calculator and its results are indicative and not legally binding. The Tariff Calculator is presented for support and information purposes only. The tariffs resulting from the use of the Tariff Calculator are not to be considered as contractual offers or a basis for contesting invoices of Fluxys LNG. Under no circumstances may Fluxys LNG be held liable for the information provided by this Tariff Calculator or for the use of such information .
The calculated tariffs are presented before tax and with rounding applied. 
Tariffs for future years are not yet known (modifications due to yearly indexation or due to potential tariff modification after the current tariff period are possible in the future). Calculations in this sheet assume that currently applicable tariffs remain identical in the future.</t>
    </r>
  </si>
  <si>
    <r>
      <t>Instructions:</t>
    </r>
    <r>
      <rPr>
        <sz val="8"/>
        <color rgb="FF15234A"/>
        <rFont val="Century Gothic"/>
        <family val="2"/>
      </rPr>
      <t xml:space="preserve">
"Light Green" fields must be filled from left to right in order to ensure a consistent calculation.</t>
    </r>
  </si>
  <si>
    <t>LNG Truck Loading Assistance Service</t>
  </si>
  <si>
    <t xml:space="preserve">LNG Truck Loading Service </t>
  </si>
  <si>
    <t>LNG Truck Driver Authorisation Service</t>
  </si>
  <si>
    <t xml:space="preserve">Truck Cool Down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</si>
</sst>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_ &quot;€&quot;\ * #,##0.00_ ;_ &quot;€&quot;\ * \-#,##0.00_ ;_ &quot;€&quot;\ * &quot;-&quot;??_ ;_ @_ "/>
    <numFmt numFmtId="166" formatCode="_ * #,##0.00_ ;_ * \-#,##0.00_ ;_ * &quot;-&quot;??_ ;_ @_ "/>
    <numFmt numFmtId="167" formatCode="#\ ##0.00"/>
    <numFmt numFmtId="168" formatCode="0.0"/>
    <numFmt numFmtId="169" formatCode="####\ ##0"/>
    <numFmt numFmtId="170" formatCode="#\ ##0"/>
    <numFmt numFmtId="171" formatCode="_-* #,##0.00\ [$€-1]_-;\-* #,##0.00\ [$€-1]_-;_-* &quot;-&quot;??\ [$€-1]_-"/>
    <numFmt numFmtId="172" formatCode="#,##0&quot; BF&quot;;[Red]\-#,##0&quot; BF&quot;"/>
    <numFmt numFmtId="173" formatCode="#,##0.00&quot; BF&quot;;[Red]\-#,##0.00&quot; BF&quot;"/>
    <numFmt numFmtId="174" formatCode="0.0000000000"/>
    <numFmt numFmtId="175" formatCode="0.0000"/>
    <numFmt numFmtId="176" formatCode="_ &quot;€&quot;\ * #,##0.0000_ ;_ &quot;€&quot;\ * \-#,##0.00_ ;_ &quot;€&quot;\ * &quot;-&quot;??_ ;_ @_ "/>
    <numFmt numFmtId="177" formatCode="_ &quot;€&quot;\ * #,##0.000_ ;_ &quot;€&quot;\ * \-#,##0.00_ ;_ &quot;€&quot;\ * &quot;-&quot;??_ ;_ @_ "/>
    <numFmt numFmtId="178" formatCode="_ &quot;€&quot;\ * #,##0.000_ ;_ &quot;€&quot;\ * \-#,##0.000_ ;_ &quot;€&quot;\ * &quot;-&quot;??_ ;_ @_ "/>
  </numFmts>
  <fonts count="60">
    <font>
      <sz val="10"/>
      <name val="Arial"/>
    </font>
    <font>
      <sz val="11"/>
      <color theme="1"/>
      <name val="Calibri"/>
      <family val="2"/>
      <scheme val="minor"/>
    </font>
    <font>
      <sz val="10"/>
      <name val="Arial"/>
      <family val="2"/>
    </font>
    <font>
      <sz val="8"/>
      <name val="Arial"/>
      <family val="2"/>
    </font>
    <font>
      <sz val="10"/>
      <name val="Arial"/>
      <family val="2"/>
    </font>
    <font>
      <b/>
      <sz val="10"/>
      <name val="Calibri"/>
      <family val="2"/>
    </font>
    <font>
      <sz val="10"/>
      <color theme="0" tint="-0.249977111117893"/>
      <name val="Calibri"/>
      <family val="2"/>
    </font>
    <font>
      <b/>
      <sz val="12"/>
      <name val="Calibri"/>
      <family val="2"/>
    </font>
    <font>
      <sz val="10"/>
      <name val="Calibri"/>
      <family val="2"/>
    </font>
    <font>
      <sz val="12"/>
      <name val="Calibri"/>
      <family val="2"/>
    </font>
    <font>
      <sz val="9"/>
      <name val="Calibri"/>
      <family val="2"/>
    </font>
    <font>
      <b/>
      <sz val="9"/>
      <name val="Calibri"/>
      <family val="2"/>
    </font>
    <font>
      <vertAlign val="subscript"/>
      <sz val="10"/>
      <name val="Calibri"/>
      <family val="2"/>
    </font>
    <font>
      <b/>
      <sz val="11"/>
      <color indexed="52"/>
      <name val="Calibri"/>
      <family val="2"/>
    </font>
    <font>
      <b/>
      <sz val="11"/>
      <color indexed="9"/>
      <name val="Calibri"/>
      <family val="2"/>
    </font>
    <font>
      <sz val="10"/>
      <name val="TradeGothic"/>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0"/>
      <name val="Times New Roman"/>
      <family val="1"/>
    </font>
    <font>
      <sz val="11"/>
      <color indexed="60"/>
      <name val="Calibri"/>
      <family val="2"/>
    </font>
    <font>
      <sz val="11"/>
      <color indexed="20"/>
      <name val="Calibri"/>
      <family val="2"/>
    </font>
    <font>
      <sz val="11"/>
      <color indexed="8"/>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0"/>
      <name val="Times New Roman"/>
      <family val="1"/>
    </font>
    <font>
      <b/>
      <sz val="18"/>
      <color indexed="56"/>
      <name val="Cambria"/>
      <family val="2"/>
    </font>
    <font>
      <sz val="12"/>
      <name val="Tms Rmn"/>
    </font>
    <font>
      <b/>
      <sz val="11"/>
      <color indexed="8"/>
      <name val="Calibri"/>
      <family val="2"/>
    </font>
    <font>
      <b/>
      <sz val="11"/>
      <color indexed="63"/>
      <name val="Calibri"/>
      <family val="2"/>
    </font>
    <font>
      <i/>
      <sz val="11"/>
      <color indexed="23"/>
      <name val="Calibri"/>
      <family val="2"/>
    </font>
    <font>
      <sz val="11"/>
      <color indexed="10"/>
      <name val="Calibri"/>
      <family val="2"/>
    </font>
    <font>
      <b/>
      <sz val="16"/>
      <color theme="0"/>
      <name val="Calibri"/>
      <family val="2"/>
    </font>
    <font>
      <b/>
      <sz val="11"/>
      <name val="Calibri"/>
      <family val="2"/>
    </font>
    <font>
      <u/>
      <sz val="9"/>
      <name val="Calibri"/>
      <family val="2"/>
    </font>
    <font>
      <u/>
      <sz val="10"/>
      <name val="Calibri"/>
      <family val="2"/>
    </font>
    <font>
      <strike/>
      <sz val="10"/>
      <name val="Calibri"/>
      <family val="2"/>
    </font>
    <font>
      <b/>
      <strike/>
      <sz val="12"/>
      <name val="Calibri"/>
      <family val="2"/>
    </font>
    <font>
      <sz val="10"/>
      <color rgb="FFFF0000"/>
      <name val="Calibri"/>
      <family val="2"/>
    </font>
    <font>
      <sz val="8"/>
      <name val="Calibri"/>
      <family val="2"/>
    </font>
    <font>
      <b/>
      <sz val="14"/>
      <color rgb="FF595959"/>
      <name val="Arial"/>
      <family val="2"/>
    </font>
    <font>
      <sz val="10"/>
      <color rgb="FF595959"/>
      <name val="Arial"/>
      <family val="2"/>
    </font>
    <font>
      <b/>
      <i/>
      <u/>
      <sz val="8"/>
      <color rgb="FF595959"/>
      <name val="Arial"/>
      <family val="2"/>
    </font>
    <font>
      <b/>
      <sz val="14"/>
      <color rgb="FF15234A"/>
      <name val="Century Gothic"/>
      <family val="2"/>
    </font>
    <font>
      <b/>
      <sz val="12"/>
      <color rgb="FF15234A"/>
      <name val="Century Gothic"/>
      <family val="2"/>
    </font>
    <font>
      <b/>
      <u/>
      <sz val="8"/>
      <color rgb="FF15234A"/>
      <name val="Century Gothic"/>
      <family val="2"/>
    </font>
    <font>
      <sz val="8"/>
      <color rgb="FF15234A"/>
      <name val="Century Gothic"/>
      <family val="2"/>
    </font>
    <font>
      <sz val="10"/>
      <color rgb="FF15234A"/>
      <name val="Century Gothic"/>
      <family val="2"/>
    </font>
    <font>
      <b/>
      <sz val="10"/>
      <color theme="0"/>
      <name val="Century Gothic"/>
      <family val="2"/>
    </font>
    <font>
      <sz val="10"/>
      <color rgb="FF595959"/>
      <name val="Century Gothic"/>
      <family val="2"/>
    </font>
    <font>
      <u/>
      <sz val="10"/>
      <color rgb="FF15234A"/>
      <name val="Century Gothic"/>
      <family val="2"/>
    </font>
    <font>
      <sz val="10"/>
      <color rgb="FF999999"/>
      <name val="Arial"/>
      <family val="2"/>
    </font>
  </fonts>
  <fills count="3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22"/>
      </patternFill>
    </fill>
    <fill>
      <patternFill patternType="solid">
        <fgColor indexed="55"/>
      </patternFill>
    </fill>
    <fill>
      <patternFill patternType="solid">
        <fgColor indexed="42"/>
      </patternFill>
    </fill>
    <fill>
      <patternFill patternType="solid">
        <fgColor indexed="47"/>
      </patternFill>
    </fill>
    <fill>
      <patternFill patternType="solid">
        <fgColor indexed="43"/>
      </patternFill>
    </fill>
    <fill>
      <patternFill patternType="solid">
        <fgColor indexed="26"/>
      </patternFill>
    </fill>
    <fill>
      <patternFill patternType="solid">
        <fgColor indexed="45"/>
      </patternFill>
    </fill>
    <fill>
      <patternFill patternType="solid">
        <fgColor indexed="43"/>
        <bgColor indexed="64"/>
      </patternFill>
    </fill>
    <fill>
      <patternFill patternType="solid">
        <fgColor indexed="40"/>
        <bgColor indexed="64"/>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rgb="FFFFFF00"/>
        <bgColor indexed="64"/>
      </patternFill>
    </fill>
    <fill>
      <patternFill patternType="solid">
        <fgColor rgb="FF92D050"/>
        <bgColor indexed="64"/>
      </patternFill>
    </fill>
    <fill>
      <patternFill patternType="solid">
        <fgColor rgb="FFD3EFDE"/>
        <bgColor indexed="64"/>
      </patternFill>
    </fill>
    <fill>
      <patternFill patternType="solid">
        <fgColor rgb="FF91D6AC"/>
        <bgColor indexed="64"/>
      </patternFill>
    </fill>
    <fill>
      <gradientFill>
        <stop position="0">
          <color rgb="FF0085CA"/>
        </stop>
        <stop position="1">
          <color rgb="FF91D6AC"/>
        </stop>
      </gradientFill>
    </fill>
    <fill>
      <patternFill patternType="solid">
        <fgColor rgb="FFDDF3E5"/>
        <bgColor indexed="64"/>
      </patternFill>
    </fill>
  </fills>
  <borders count="57">
    <border>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595959"/>
      </left>
      <right/>
      <top style="medium">
        <color rgb="FF595959"/>
      </top>
      <bottom style="medium">
        <color rgb="FF595959"/>
      </bottom>
      <diagonal/>
    </border>
    <border>
      <left/>
      <right/>
      <top style="medium">
        <color rgb="FF595959"/>
      </top>
      <bottom style="medium">
        <color rgb="FF595959"/>
      </bottom>
      <diagonal/>
    </border>
    <border>
      <left/>
      <right style="medium">
        <color rgb="FF595959"/>
      </right>
      <top style="medium">
        <color rgb="FF595959"/>
      </top>
      <bottom style="medium">
        <color rgb="FF595959"/>
      </bottom>
      <diagonal/>
    </border>
    <border>
      <left style="medium">
        <color rgb="FF595959"/>
      </left>
      <right style="thin">
        <color rgb="FF595959"/>
      </right>
      <top style="medium">
        <color rgb="FF595959"/>
      </top>
      <bottom style="thin">
        <color indexed="64"/>
      </bottom>
      <diagonal/>
    </border>
    <border>
      <left style="thin">
        <color rgb="FF595959"/>
      </left>
      <right style="thin">
        <color rgb="FF595959"/>
      </right>
      <top style="medium">
        <color rgb="FF595959"/>
      </top>
      <bottom style="thin">
        <color indexed="64"/>
      </bottom>
      <diagonal/>
    </border>
    <border>
      <left style="thin">
        <color rgb="FF595959"/>
      </left>
      <right style="medium">
        <color rgb="FF595959"/>
      </right>
      <top style="medium">
        <color rgb="FF595959"/>
      </top>
      <bottom style="thin">
        <color indexed="64"/>
      </bottom>
      <diagonal/>
    </border>
    <border>
      <left style="medium">
        <color rgb="FF595959"/>
      </left>
      <right style="thin">
        <color rgb="FF595959"/>
      </right>
      <top style="thin">
        <color indexed="64"/>
      </top>
      <bottom style="medium">
        <color rgb="FF595959"/>
      </bottom>
      <diagonal/>
    </border>
    <border>
      <left style="thin">
        <color rgb="FF595959"/>
      </left>
      <right style="thin">
        <color rgb="FF595959"/>
      </right>
      <top style="thin">
        <color indexed="64"/>
      </top>
      <bottom style="medium">
        <color rgb="FF595959"/>
      </bottom>
      <diagonal/>
    </border>
    <border>
      <left style="thin">
        <color rgb="FF595959"/>
      </left>
      <right style="medium">
        <color rgb="FF595959"/>
      </right>
      <top style="thin">
        <color indexed="64"/>
      </top>
      <bottom style="medium">
        <color rgb="FF595959"/>
      </bottom>
      <diagonal/>
    </border>
    <border>
      <left style="medium">
        <color rgb="FF595959"/>
      </left>
      <right style="thin">
        <color rgb="FF595959"/>
      </right>
      <top style="thin">
        <color indexed="64"/>
      </top>
      <bottom/>
      <diagonal/>
    </border>
    <border>
      <left style="thin">
        <color rgb="FF595959"/>
      </left>
      <right style="thin">
        <color rgb="FF595959"/>
      </right>
      <top style="thin">
        <color indexed="64"/>
      </top>
      <bottom/>
      <diagonal/>
    </border>
    <border>
      <left style="thin">
        <color rgb="FF595959"/>
      </left>
      <right style="thin">
        <color rgb="FF595959"/>
      </right>
      <top style="thin">
        <color indexed="64"/>
      </top>
      <bottom style="thin">
        <color indexed="64"/>
      </bottom>
      <diagonal/>
    </border>
    <border>
      <left style="thin">
        <color rgb="FF595959"/>
      </left>
      <right style="medium">
        <color rgb="FF595959"/>
      </right>
      <top style="thin">
        <color indexed="64"/>
      </top>
      <bottom/>
      <diagonal/>
    </border>
    <border>
      <left style="medium">
        <color rgb="FF595959"/>
      </left>
      <right style="thin">
        <color rgb="FF595959"/>
      </right>
      <top/>
      <bottom style="medium">
        <color rgb="FF595959"/>
      </bottom>
      <diagonal/>
    </border>
    <border>
      <left style="thin">
        <color rgb="FF595959"/>
      </left>
      <right style="thin">
        <color rgb="FF595959"/>
      </right>
      <top/>
      <bottom style="medium">
        <color rgb="FF595959"/>
      </bottom>
      <diagonal/>
    </border>
    <border>
      <left style="thin">
        <color rgb="FF595959"/>
      </left>
      <right style="medium">
        <color rgb="FF595959"/>
      </right>
      <top/>
      <bottom style="medium">
        <color rgb="FF595959"/>
      </bottom>
      <diagonal/>
    </border>
    <border>
      <left style="medium">
        <color rgb="FF595959"/>
      </left>
      <right/>
      <top style="medium">
        <color rgb="FF595959"/>
      </top>
      <bottom/>
      <diagonal/>
    </border>
    <border>
      <left/>
      <right style="medium">
        <color rgb="FF595959"/>
      </right>
      <top style="medium">
        <color rgb="FF595959"/>
      </top>
      <bottom/>
      <diagonal/>
    </border>
    <border>
      <left style="medium">
        <color rgb="FF595959"/>
      </left>
      <right/>
      <top/>
      <bottom/>
      <diagonal/>
    </border>
    <border>
      <left/>
      <right style="medium">
        <color rgb="FF595959"/>
      </right>
      <top/>
      <bottom/>
      <diagonal/>
    </border>
    <border>
      <left style="medium">
        <color rgb="FF595959"/>
      </left>
      <right/>
      <top/>
      <bottom style="medium">
        <color rgb="FF595959"/>
      </bottom>
      <diagonal/>
    </border>
    <border>
      <left/>
      <right style="medium">
        <color rgb="FF595959"/>
      </right>
      <top/>
      <bottom style="medium">
        <color rgb="FF595959"/>
      </bottom>
      <diagonal/>
    </border>
  </borders>
  <cellStyleXfs count="99">
    <xf numFmtId="0" fontId="0" fillId="0" borderId="0"/>
    <xf numFmtId="165" fontId="4"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13" fillId="4" borderId="15" applyNumberFormat="0" applyAlignment="0" applyProtection="0"/>
    <xf numFmtId="166" fontId="1" fillId="0" borderId="0" applyFont="0" applyFill="0" applyBorder="0" applyAlignment="0" applyProtection="0"/>
    <xf numFmtId="0" fontId="14" fillId="5" borderId="16" applyNumberFormat="0" applyAlignment="0" applyProtection="0"/>
    <xf numFmtId="171" fontId="15" fillId="0" borderId="0" applyFont="0" applyFill="0" applyBorder="0" applyAlignment="0" applyProtection="0"/>
    <xf numFmtId="0" fontId="16" fillId="0" borderId="17" applyNumberFormat="0" applyFill="0" applyAlignment="0" applyProtection="0"/>
    <xf numFmtId="0" fontId="17" fillId="6" borderId="0" applyNumberFormat="0" applyBorder="0" applyAlignment="0" applyProtection="0"/>
    <xf numFmtId="0" fontId="18" fillId="7" borderId="15" applyNumberFormat="0" applyAlignment="0" applyProtection="0"/>
    <xf numFmtId="164" fontId="2" fillId="0" borderId="0" applyFont="0" applyFill="0" applyBorder="0" applyAlignment="0" applyProtection="0"/>
    <xf numFmtId="0" fontId="19" fillId="0" borderId="18" applyNumberFormat="0" applyFill="0" applyAlignment="0" applyProtection="0"/>
    <xf numFmtId="0" fontId="20" fillId="0" borderId="19" applyNumberFormat="0" applyFill="0" applyAlignment="0" applyProtection="0"/>
    <xf numFmtId="0" fontId="21" fillId="0" borderId="20" applyNumberFormat="0" applyFill="0" applyAlignment="0" applyProtection="0"/>
    <xf numFmtId="0" fontId="21" fillId="0" borderId="0" applyNumberFormat="0" applyFill="0" applyBorder="0" applyAlignment="0" applyProtection="0"/>
    <xf numFmtId="38" fontId="2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0" fontId="22" fillId="0" borderId="0" applyFont="0" applyFill="0" applyBorder="0" applyAlignment="0" applyProtection="0"/>
    <xf numFmtId="172" fontId="22" fillId="0" borderId="0" applyFont="0" applyFill="0" applyBorder="0" applyAlignment="0" applyProtection="0"/>
    <xf numFmtId="173" fontId="22" fillId="0" borderId="0" applyFont="0" applyFill="0" applyBorder="0" applyAlignment="0" applyProtection="0"/>
    <xf numFmtId="0" fontId="23" fillId="8" borderId="0" applyNumberFormat="0" applyBorder="0" applyAlignment="0" applyProtection="0"/>
    <xf numFmtId="0" fontId="1" fillId="0" borderId="0"/>
    <xf numFmtId="0" fontId="2" fillId="0" borderId="0"/>
    <xf numFmtId="4" fontId="2" fillId="0" borderId="0"/>
    <xf numFmtId="0" fontId="1" fillId="0" borderId="0"/>
    <xf numFmtId="0" fontId="1" fillId="0" borderId="0"/>
    <xf numFmtId="0" fontId="1" fillId="0" borderId="0"/>
    <xf numFmtId="0" fontId="2" fillId="0" borderId="0"/>
    <xf numFmtId="0" fontId="2" fillId="0" borderId="0"/>
    <xf numFmtId="0" fontId="2" fillId="9" borderId="21" applyNumberFormat="0" applyFont="0" applyAlignment="0" applyProtection="0"/>
    <xf numFmtId="0" fontId="24" fillId="10" borderId="0" applyNumberFormat="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4" fontId="26" fillId="8" borderId="22" applyNumberFormat="0" applyProtection="0">
      <alignment vertical="center"/>
    </xf>
    <xf numFmtId="4" fontId="27" fillId="11" borderId="22" applyNumberFormat="0" applyProtection="0">
      <alignment vertical="center"/>
    </xf>
    <xf numFmtId="4" fontId="26" fillId="11" borderId="22" applyNumberFormat="0" applyProtection="0">
      <alignment horizontal="left" vertical="center" indent="1"/>
    </xf>
    <xf numFmtId="0" fontId="26" fillId="11" borderId="22" applyNumberFormat="0" applyProtection="0">
      <alignment horizontal="left" vertical="top" indent="1"/>
    </xf>
    <xf numFmtId="4" fontId="26" fillId="12" borderId="0" applyNumberFormat="0" applyProtection="0">
      <alignment horizontal="left" vertical="center" indent="1"/>
    </xf>
    <xf numFmtId="4" fontId="28" fillId="10" borderId="22" applyNumberFormat="0" applyProtection="0">
      <alignment horizontal="right" vertical="center"/>
    </xf>
    <xf numFmtId="4" fontId="28" fillId="13" borderId="22" applyNumberFormat="0" applyProtection="0">
      <alignment horizontal="right" vertical="center"/>
    </xf>
    <xf numFmtId="4" fontId="28" fillId="14" borderId="22" applyNumberFormat="0" applyProtection="0">
      <alignment horizontal="right" vertical="center"/>
    </xf>
    <xf numFmtId="4" fontId="28" fillId="15" borderId="22" applyNumberFormat="0" applyProtection="0">
      <alignment horizontal="right" vertical="center"/>
    </xf>
    <xf numFmtId="4" fontId="28" fillId="16" borderId="22" applyNumberFormat="0" applyProtection="0">
      <alignment horizontal="right" vertical="center"/>
    </xf>
    <xf numFmtId="4" fontId="28" fillId="17" borderId="22" applyNumberFormat="0" applyProtection="0">
      <alignment horizontal="right" vertical="center"/>
    </xf>
    <xf numFmtId="4" fontId="28" fillId="18" borderId="22" applyNumberFormat="0" applyProtection="0">
      <alignment horizontal="right" vertical="center"/>
    </xf>
    <xf numFmtId="4" fontId="28" fillId="19" borderId="22" applyNumberFormat="0" applyProtection="0">
      <alignment horizontal="right" vertical="center"/>
    </xf>
    <xf numFmtId="4" fontId="28" fillId="20" borderId="22" applyNumberFormat="0" applyProtection="0">
      <alignment horizontal="right" vertical="center"/>
    </xf>
    <xf numFmtId="4" fontId="26" fillId="21" borderId="23" applyNumberFormat="0" applyProtection="0">
      <alignment horizontal="left" vertical="center" indent="1"/>
    </xf>
    <xf numFmtId="4" fontId="28" fillId="22" borderId="0" applyNumberFormat="0" applyProtection="0">
      <alignment horizontal="left" vertical="center" indent="1"/>
    </xf>
    <xf numFmtId="4" fontId="29" fillId="23" borderId="0" applyNumberFormat="0" applyProtection="0">
      <alignment horizontal="left" vertical="center" indent="1"/>
    </xf>
    <xf numFmtId="4" fontId="28" fillId="24" borderId="22" applyNumberFormat="0" applyProtection="0">
      <alignment horizontal="right" vertical="center"/>
    </xf>
    <xf numFmtId="4" fontId="28" fillId="22" borderId="0" applyNumberFormat="0" applyProtection="0">
      <alignment horizontal="left" vertical="center" indent="1"/>
    </xf>
    <xf numFmtId="4" fontId="28" fillId="22" borderId="0" applyNumberFormat="0" applyProtection="0">
      <alignment horizontal="left" vertical="center" indent="1"/>
    </xf>
    <xf numFmtId="4" fontId="28" fillId="12" borderId="0" applyNumberFormat="0" applyProtection="0">
      <alignment horizontal="left" vertical="center" indent="1"/>
    </xf>
    <xf numFmtId="4" fontId="28" fillId="12" borderId="0" applyNumberFormat="0" applyProtection="0">
      <alignment horizontal="left" vertical="center" indent="1"/>
    </xf>
    <xf numFmtId="0" fontId="2" fillId="23" borderId="22" applyNumberFormat="0" applyProtection="0">
      <alignment horizontal="left" vertical="center" indent="1"/>
    </xf>
    <xf numFmtId="0" fontId="2" fillId="23" borderId="22" applyNumberFormat="0" applyProtection="0">
      <alignment horizontal="left" vertical="top" indent="1"/>
    </xf>
    <xf numFmtId="0" fontId="2" fillId="12" borderId="22" applyNumberFormat="0" applyProtection="0">
      <alignment horizontal="left" vertical="center" indent="1"/>
    </xf>
    <xf numFmtId="0" fontId="2" fillId="12" borderId="22" applyNumberFormat="0" applyProtection="0">
      <alignment horizontal="left" vertical="top" indent="1"/>
    </xf>
    <xf numFmtId="0" fontId="2" fillId="25" borderId="22" applyNumberFormat="0" applyProtection="0">
      <alignment horizontal="left" vertical="center" indent="1"/>
    </xf>
    <xf numFmtId="0" fontId="2" fillId="25" borderId="22" applyNumberFormat="0" applyProtection="0">
      <alignment horizontal="left" vertical="top" indent="1"/>
    </xf>
    <xf numFmtId="0" fontId="2" fillId="26" borderId="22" applyNumberFormat="0" applyProtection="0">
      <alignment horizontal="left" vertical="center" indent="1"/>
    </xf>
    <xf numFmtId="0" fontId="2" fillId="26" borderId="22" applyNumberFormat="0" applyProtection="0">
      <alignment horizontal="left" vertical="top" indent="1"/>
    </xf>
    <xf numFmtId="4" fontId="28" fillId="27" borderId="22" applyNumberFormat="0" applyProtection="0">
      <alignment vertical="center"/>
    </xf>
    <xf numFmtId="4" fontId="30" fillId="27" borderId="22" applyNumberFormat="0" applyProtection="0">
      <alignment vertical="center"/>
    </xf>
    <xf numFmtId="4" fontId="28" fillId="27" borderId="22" applyNumberFormat="0" applyProtection="0">
      <alignment horizontal="left" vertical="center" indent="1"/>
    </xf>
    <xf numFmtId="0" fontId="28" fillId="27" borderId="22" applyNumberFormat="0" applyProtection="0">
      <alignment horizontal="left" vertical="top" indent="1"/>
    </xf>
    <xf numFmtId="4" fontId="28" fillId="22" borderId="22" applyNumberFormat="0" applyProtection="0">
      <alignment horizontal="right" vertical="center"/>
    </xf>
    <xf numFmtId="4" fontId="30" fillId="22" borderId="22" applyNumberFormat="0" applyProtection="0">
      <alignment horizontal="right" vertical="center"/>
    </xf>
    <xf numFmtId="4" fontId="28" fillId="24" borderId="22" applyNumberFormat="0" applyProtection="0">
      <alignment horizontal="left" vertical="center" indent="1"/>
    </xf>
    <xf numFmtId="0" fontId="28" fillId="12" borderId="22" applyNumberFormat="0" applyProtection="0">
      <alignment horizontal="left" vertical="top" indent="1"/>
    </xf>
    <xf numFmtId="4" fontId="31" fillId="28" borderId="0" applyNumberFormat="0" applyProtection="0">
      <alignment horizontal="left" vertical="center" indent="1"/>
    </xf>
    <xf numFmtId="4" fontId="32" fillId="22" borderId="22" applyNumberFormat="0" applyProtection="0">
      <alignment horizontal="right" vertical="center"/>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5" fillId="0" borderId="0"/>
    <xf numFmtId="0" fontId="2" fillId="0" borderId="0">
      <alignment vertical="top"/>
    </xf>
    <xf numFmtId="0" fontId="2" fillId="0" borderId="0"/>
    <xf numFmtId="0" fontId="2" fillId="0" borderId="0">
      <alignment vertical="top"/>
    </xf>
    <xf numFmtId="0" fontId="2" fillId="0" borderId="0"/>
    <xf numFmtId="0" fontId="28" fillId="0" borderId="0">
      <alignment vertical="top"/>
    </xf>
    <xf numFmtId="0" fontId="28" fillId="0" borderId="0">
      <alignment vertical="top"/>
    </xf>
    <xf numFmtId="168" fontId="33" fillId="0" borderId="24"/>
    <xf numFmtId="0" fontId="34" fillId="0" borderId="0" applyNumberFormat="0" applyFill="0" applyBorder="0" applyAlignment="0" applyProtection="0"/>
    <xf numFmtId="0" fontId="35" fillId="0" borderId="0" applyBorder="0"/>
    <xf numFmtId="0" fontId="36" fillId="0" borderId="25" applyNumberFormat="0" applyFill="0" applyAlignment="0" applyProtection="0"/>
    <xf numFmtId="0" fontId="37" fillId="4" borderId="26"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9" fontId="1" fillId="0" borderId="0" applyFont="0" applyFill="0" applyBorder="0" applyAlignment="0" applyProtection="0"/>
  </cellStyleXfs>
  <cellXfs count="213">
    <xf numFmtId="0" fontId="0" fillId="0" borderId="0" xfId="0"/>
    <xf numFmtId="0" fontId="5" fillId="0" borderId="0" xfId="2" applyFont="1" applyAlignment="1">
      <alignment wrapText="1"/>
    </xf>
    <xf numFmtId="0" fontId="8" fillId="0" borderId="0" xfId="2" applyFont="1"/>
    <xf numFmtId="0" fontId="7" fillId="0" borderId="11" xfId="2" applyFont="1" applyBorder="1" applyAlignment="1">
      <alignment horizontal="left"/>
    </xf>
    <xf numFmtId="0" fontId="7" fillId="0" borderId="12" xfId="2" applyFont="1" applyBorder="1"/>
    <xf numFmtId="0" fontId="7" fillId="0" borderId="12" xfId="2" applyFont="1" applyBorder="1" applyAlignment="1"/>
    <xf numFmtId="0" fontId="7" fillId="0" borderId="13" xfId="2" applyFont="1" applyBorder="1" applyAlignment="1"/>
    <xf numFmtId="0" fontId="10" fillId="0" borderId="6" xfId="2" applyFont="1" applyBorder="1" applyAlignment="1">
      <alignment horizontal="left" indent="1"/>
    </xf>
    <xf numFmtId="0" fontId="10" fillId="0" borderId="0" xfId="2" applyFont="1" applyBorder="1"/>
    <xf numFmtId="0" fontId="11" fillId="0" borderId="0" xfId="2" applyFont="1" applyBorder="1" applyAlignment="1">
      <alignment horizontal="center"/>
    </xf>
    <xf numFmtId="0" fontId="10" fillId="0" borderId="7" xfId="2" applyFont="1" applyBorder="1"/>
    <xf numFmtId="0" fontId="8" fillId="0" borderId="6" xfId="3" applyFont="1" applyBorder="1" applyAlignment="1">
      <alignment horizontal="left" indent="1"/>
    </xf>
    <xf numFmtId="0" fontId="8" fillId="0" borderId="0" xfId="3" applyFont="1" applyBorder="1"/>
    <xf numFmtId="4" fontId="8" fillId="0" borderId="0" xfId="2" applyNumberFormat="1" applyFont="1" applyFill="1" applyBorder="1" applyAlignment="1">
      <alignment horizontal="right" indent="1"/>
    </xf>
    <xf numFmtId="0" fontId="8" fillId="0" borderId="7" xfId="2" applyFont="1" applyBorder="1"/>
    <xf numFmtId="0" fontId="8" fillId="0" borderId="6" xfId="2" applyFont="1" applyBorder="1" applyAlignment="1">
      <alignment horizontal="left" indent="1"/>
    </xf>
    <xf numFmtId="0" fontId="8" fillId="0" borderId="0" xfId="2" applyFont="1" applyBorder="1"/>
    <xf numFmtId="3" fontId="8" fillId="0" borderId="0" xfId="2" applyNumberFormat="1" applyFont="1" applyFill="1" applyBorder="1" applyAlignment="1">
      <alignment horizontal="right" indent="1"/>
    </xf>
    <xf numFmtId="2" fontId="8" fillId="0" borderId="0" xfId="2" applyNumberFormat="1" applyFont="1" applyFill="1" applyBorder="1" applyAlignment="1">
      <alignment horizontal="right" indent="1"/>
    </xf>
    <xf numFmtId="0" fontId="8" fillId="0" borderId="0" xfId="2" applyFont="1" applyBorder="1" applyAlignment="1">
      <alignment wrapText="1"/>
    </xf>
    <xf numFmtId="167" fontId="8" fillId="0" borderId="0" xfId="2" applyNumberFormat="1" applyFont="1" applyFill="1" applyBorder="1" applyAlignment="1">
      <alignment horizontal="right" indent="1"/>
    </xf>
    <xf numFmtId="0" fontId="8" fillId="0" borderId="0" xfId="2" applyFont="1" applyFill="1" applyBorder="1"/>
    <xf numFmtId="0" fontId="8" fillId="0" borderId="0" xfId="2" applyFont="1" applyFill="1" applyBorder="1" applyAlignment="1">
      <alignment horizontal="right" indent="1"/>
    </xf>
    <xf numFmtId="0" fontId="5" fillId="0" borderId="0" xfId="2" applyFont="1" applyBorder="1" applyAlignment="1">
      <alignment horizontal="center"/>
    </xf>
    <xf numFmtId="0" fontId="8" fillId="0" borderId="0" xfId="2" applyFont="1" applyFill="1" applyBorder="1" applyAlignment="1">
      <alignment horizontal="center"/>
    </xf>
    <xf numFmtId="169" fontId="8" fillId="0" borderId="0" xfId="2" applyNumberFormat="1" applyFont="1" applyFill="1" applyBorder="1" applyAlignment="1">
      <alignment horizontal="right" indent="1"/>
    </xf>
    <xf numFmtId="0" fontId="8" fillId="0" borderId="0" xfId="3" applyFont="1" applyFill="1" applyBorder="1" applyAlignment="1">
      <alignment horizontal="center"/>
    </xf>
    <xf numFmtId="0" fontId="8" fillId="0" borderId="7" xfId="3" applyFont="1" applyBorder="1"/>
    <xf numFmtId="170" fontId="8" fillId="0" borderId="0" xfId="2" applyNumberFormat="1" applyFont="1" applyFill="1" applyBorder="1" applyAlignment="1">
      <alignment horizontal="right" indent="1"/>
    </xf>
    <xf numFmtId="0" fontId="8" fillId="0" borderId="14" xfId="2" applyFont="1" applyBorder="1"/>
    <xf numFmtId="0" fontId="5" fillId="0" borderId="6" xfId="2" applyFont="1" applyBorder="1" applyAlignment="1">
      <alignment horizontal="left" indent="1"/>
    </xf>
    <xf numFmtId="0" fontId="8" fillId="0" borderId="6" xfId="2" applyFont="1" applyBorder="1" applyAlignment="1">
      <alignment horizontal="right" vertical="top" indent="1"/>
    </xf>
    <xf numFmtId="0" fontId="8" fillId="0" borderId="6" xfId="2" applyFont="1" applyBorder="1" applyAlignment="1">
      <alignment horizontal="right" indent="1"/>
    </xf>
    <xf numFmtId="0" fontId="8" fillId="0" borderId="8" xfId="2" applyFont="1" applyBorder="1" applyAlignment="1">
      <alignment horizontal="right" indent="1"/>
    </xf>
    <xf numFmtId="0" fontId="8" fillId="0" borderId="0" xfId="2" applyFont="1" applyAlignment="1">
      <alignment horizontal="left" indent="1"/>
    </xf>
    <xf numFmtId="0" fontId="9" fillId="0" borderId="0" xfId="2" applyFont="1" applyAlignment="1">
      <alignment horizontal="center"/>
    </xf>
    <xf numFmtId="0" fontId="8" fillId="0" borderId="7" xfId="2" applyFont="1" applyBorder="1" applyAlignment="1">
      <alignment wrapText="1"/>
    </xf>
    <xf numFmtId="0" fontId="8" fillId="0" borderId="8" xfId="2" applyFont="1" applyBorder="1" applyAlignment="1">
      <alignment horizontal="left" indent="1"/>
    </xf>
    <xf numFmtId="0" fontId="8" fillId="0" borderId="9" xfId="2" applyFont="1" applyBorder="1" applyAlignment="1"/>
    <xf numFmtId="0" fontId="8" fillId="0" borderId="9" xfId="2" quotePrefix="1" applyFont="1" applyBorder="1" applyAlignment="1"/>
    <xf numFmtId="0" fontId="8" fillId="0" borderId="10" xfId="2" quotePrefix="1" applyFont="1" applyBorder="1" applyAlignment="1"/>
    <xf numFmtId="0" fontId="8" fillId="0" borderId="0" xfId="2" applyFont="1" applyAlignment="1">
      <alignment horizontal="center"/>
    </xf>
    <xf numFmtId="9" fontId="8" fillId="0" borderId="0" xfId="2" applyNumberFormat="1" applyFont="1" applyFill="1" applyBorder="1" applyAlignment="1">
      <alignment horizontal="right" indent="1"/>
    </xf>
    <xf numFmtId="0" fontId="8" fillId="0" borderId="9" xfId="2" applyFont="1" applyBorder="1"/>
    <xf numFmtId="0" fontId="10" fillId="0" borderId="0" xfId="2" applyFont="1" applyBorder="1" applyAlignment="1">
      <alignment horizontal="left" indent="1"/>
    </xf>
    <xf numFmtId="0" fontId="8" fillId="0" borderId="0" xfId="2" applyFont="1" applyBorder="1" applyAlignment="1">
      <alignment horizontal="left" vertical="center" wrapText="1"/>
    </xf>
    <xf numFmtId="0" fontId="8" fillId="0" borderId="0" xfId="2" quotePrefix="1" applyFont="1" applyBorder="1" applyAlignment="1">
      <alignment horizontal="left" vertical="center" wrapText="1"/>
    </xf>
    <xf numFmtId="0" fontId="8" fillId="0" borderId="7" xfId="2" quotePrefix="1" applyFont="1" applyBorder="1" applyAlignment="1">
      <alignment horizontal="left" vertical="center" wrapText="1"/>
    </xf>
    <xf numFmtId="0" fontId="8" fillId="0" borderId="0" xfId="2" applyFont="1" applyBorder="1" applyAlignment="1">
      <alignment horizontal="left" indent="9"/>
    </xf>
    <xf numFmtId="0" fontId="8" fillId="0" borderId="7" xfId="2" applyFont="1" applyBorder="1" applyAlignment="1">
      <alignment horizontal="left" indent="9"/>
    </xf>
    <xf numFmtId="0" fontId="8" fillId="0" borderId="0" xfId="2" applyFont="1" applyBorder="1" applyAlignment="1">
      <alignment horizontal="left" indent="2"/>
    </xf>
    <xf numFmtId="0" fontId="8" fillId="0" borderId="7" xfId="2" applyFont="1" applyBorder="1" applyAlignment="1">
      <alignment horizontal="left" indent="2"/>
    </xf>
    <xf numFmtId="0" fontId="8" fillId="0" borderId="0" xfId="2" quotePrefix="1" applyFont="1" applyBorder="1" applyAlignment="1">
      <alignment horizontal="left" indent="3"/>
    </xf>
    <xf numFmtId="0" fontId="8" fillId="0" borderId="0" xfId="2" applyFont="1" applyBorder="1" applyAlignment="1">
      <alignment horizontal="left" indent="3"/>
    </xf>
    <xf numFmtId="0" fontId="8" fillId="0" borderId="7" xfId="2" applyFont="1" applyBorder="1" applyAlignment="1">
      <alignment horizontal="left" indent="3"/>
    </xf>
    <xf numFmtId="0" fontId="8" fillId="0" borderId="0" xfId="2" applyFont="1" applyBorder="1" applyAlignment="1">
      <alignment horizontal="left" indent="4"/>
    </xf>
    <xf numFmtId="0" fontId="8" fillId="0" borderId="7" xfId="2" applyFont="1" applyBorder="1" applyAlignment="1">
      <alignment horizontal="left" indent="4"/>
    </xf>
    <xf numFmtId="0" fontId="8" fillId="0" borderId="0" xfId="2" quotePrefix="1" applyFont="1" applyBorder="1" applyAlignment="1">
      <alignment horizontal="left" indent="5"/>
    </xf>
    <xf numFmtId="0" fontId="8" fillId="0" borderId="0" xfId="2" applyFont="1" applyBorder="1" applyAlignment="1">
      <alignment horizontal="left" indent="5"/>
    </xf>
    <xf numFmtId="0" fontId="8" fillId="0" borderId="7" xfId="2" applyFont="1" applyBorder="1" applyAlignment="1">
      <alignment horizontal="left" indent="5"/>
    </xf>
    <xf numFmtId="0" fontId="8" fillId="0" borderId="9" xfId="2" quotePrefix="1" applyFont="1" applyBorder="1" applyAlignment="1">
      <alignment horizontal="left" indent="3"/>
    </xf>
    <xf numFmtId="0" fontId="8" fillId="0" borderId="9" xfId="2" applyFont="1" applyBorder="1" applyAlignment="1">
      <alignment horizontal="left" indent="3"/>
    </xf>
    <xf numFmtId="0" fontId="8" fillId="0" borderId="10" xfId="2" applyFont="1" applyBorder="1" applyAlignment="1">
      <alignment horizontal="left" indent="3"/>
    </xf>
    <xf numFmtId="0" fontId="41" fillId="0" borderId="28" xfId="2" applyFont="1" applyBorder="1" applyAlignment="1">
      <alignment horizontal="center" vertical="center" wrapText="1"/>
    </xf>
    <xf numFmtId="0" fontId="41" fillId="0" borderId="29" xfId="2" applyFont="1" applyBorder="1" applyAlignment="1">
      <alignment horizontal="center" vertical="center" wrapText="1"/>
    </xf>
    <xf numFmtId="0" fontId="6" fillId="29" borderId="2" xfId="2" applyFont="1" applyFill="1" applyBorder="1" applyAlignment="1">
      <alignment wrapText="1"/>
    </xf>
    <xf numFmtId="0" fontId="7" fillId="0" borderId="12" xfId="2" applyFont="1" applyBorder="1" applyAlignment="1">
      <alignment horizontal="center"/>
    </xf>
    <xf numFmtId="0" fontId="8" fillId="0" borderId="0" xfId="2" quotePrefix="1" applyFont="1"/>
    <xf numFmtId="0" fontId="42" fillId="0" borderId="6" xfId="2" applyFont="1" applyBorder="1" applyAlignment="1">
      <alignment horizontal="left" indent="1"/>
    </xf>
    <xf numFmtId="0" fontId="43" fillId="0" borderId="6" xfId="2" applyFont="1" applyBorder="1" applyAlignment="1">
      <alignment horizontal="left" indent="1"/>
    </xf>
    <xf numFmtId="0" fontId="44" fillId="0" borderId="6" xfId="2" applyFont="1" applyBorder="1" applyAlignment="1">
      <alignment horizontal="left" indent="1"/>
    </xf>
    <xf numFmtId="0" fontId="44" fillId="0" borderId="0" xfId="2" applyFont="1" applyBorder="1"/>
    <xf numFmtId="0" fontId="44" fillId="0" borderId="0" xfId="2" applyFont="1" applyFill="1" applyBorder="1" applyAlignment="1">
      <alignment horizontal="right" indent="1"/>
    </xf>
    <xf numFmtId="4" fontId="44" fillId="0" borderId="0" xfId="2" applyNumberFormat="1" applyFont="1" applyFill="1" applyBorder="1" applyAlignment="1">
      <alignment horizontal="right" indent="1"/>
    </xf>
    <xf numFmtId="0" fontId="44" fillId="0" borderId="7" xfId="2" applyFont="1" applyBorder="1"/>
    <xf numFmtId="167" fontId="44" fillId="0" borderId="0" xfId="2" applyNumberFormat="1" applyFont="1" applyFill="1" applyBorder="1" applyAlignment="1">
      <alignment horizontal="right" indent="1"/>
    </xf>
    <xf numFmtId="0" fontId="43" fillId="0" borderId="6" xfId="3" applyFont="1" applyBorder="1" applyAlignment="1">
      <alignment horizontal="left" indent="1"/>
    </xf>
    <xf numFmtId="0" fontId="8" fillId="0" borderId="6" xfId="2" applyFont="1" applyBorder="1" applyAlignment="1">
      <alignment horizontal="left" vertical="center"/>
    </xf>
    <xf numFmtId="0" fontId="8" fillId="0" borderId="0" xfId="2" applyFont="1" applyBorder="1" applyAlignment="1">
      <alignment vertical="center"/>
    </xf>
    <xf numFmtId="167" fontId="8" fillId="0" borderId="0" xfId="2" applyNumberFormat="1" applyFont="1" applyFill="1" applyBorder="1" applyAlignment="1">
      <alignment horizontal="right" vertical="center"/>
    </xf>
    <xf numFmtId="0" fontId="8" fillId="0" borderId="9" xfId="2" applyFont="1" applyBorder="1" applyAlignment="1">
      <alignment vertical="center"/>
    </xf>
    <xf numFmtId="9" fontId="8" fillId="0" borderId="9" xfId="98" applyFont="1" applyFill="1" applyBorder="1" applyAlignment="1">
      <alignment horizontal="right" vertical="center" wrapText="1"/>
    </xf>
    <xf numFmtId="0" fontId="8" fillId="0" borderId="7" xfId="2" applyFont="1" applyBorder="1" applyAlignment="1">
      <alignment vertical="center"/>
    </xf>
    <xf numFmtId="0" fontId="8" fillId="0" borderId="7" xfId="3" applyFont="1" applyBorder="1" applyAlignment="1">
      <alignment vertical="center"/>
    </xf>
    <xf numFmtId="9" fontId="8" fillId="0" borderId="10" xfId="98" applyFont="1" applyFill="1" applyBorder="1" applyAlignment="1">
      <alignment vertical="center"/>
    </xf>
    <xf numFmtId="0" fontId="44" fillId="0" borderId="0" xfId="2" applyFont="1"/>
    <xf numFmtId="0" fontId="45" fillId="0" borderId="3" xfId="2" applyFont="1" applyBorder="1" applyAlignment="1">
      <alignment horizontal="left"/>
    </xf>
    <xf numFmtId="0" fontId="44" fillId="0" borderId="4" xfId="2" applyFont="1" applyBorder="1"/>
    <xf numFmtId="0" fontId="44" fillId="0" borderId="4" xfId="2" applyFont="1" applyBorder="1" applyAlignment="1">
      <alignment horizontal="center"/>
    </xf>
    <xf numFmtId="0" fontId="44" fillId="0" borderId="5" xfId="2" applyFont="1" applyBorder="1"/>
    <xf numFmtId="0" fontId="44" fillId="0" borderId="8" xfId="2" applyFont="1" applyBorder="1" applyAlignment="1">
      <alignment horizontal="left" indent="1"/>
    </xf>
    <xf numFmtId="0" fontId="8" fillId="0" borderId="8" xfId="3" applyFont="1" applyBorder="1" applyAlignment="1">
      <alignment horizontal="left" indent="1"/>
    </xf>
    <xf numFmtId="0" fontId="8" fillId="0" borderId="9" xfId="3" applyFont="1" applyBorder="1"/>
    <xf numFmtId="4" fontId="8" fillId="0" borderId="9" xfId="2" applyNumberFormat="1" applyFont="1" applyFill="1" applyBorder="1" applyAlignment="1">
      <alignment horizontal="right" indent="1"/>
    </xf>
    <xf numFmtId="0" fontId="8" fillId="0" borderId="10" xfId="2" applyFont="1" applyBorder="1"/>
    <xf numFmtId="0" fontId="8" fillId="0" borderId="9" xfId="2" applyFont="1" applyFill="1" applyBorder="1" applyAlignment="1">
      <alignment horizontal="center"/>
    </xf>
    <xf numFmtId="0" fontId="8" fillId="0" borderId="6" xfId="2" applyFont="1" applyBorder="1"/>
    <xf numFmtId="0" fontId="8" fillId="0" borderId="30" xfId="2" quotePrefix="1" applyFont="1" applyBorder="1" applyAlignment="1">
      <alignment horizontal="right"/>
    </xf>
    <xf numFmtId="2" fontId="8" fillId="0" borderId="24" xfId="2" applyNumberFormat="1" applyFont="1" applyBorder="1"/>
    <xf numFmtId="0" fontId="8" fillId="0" borderId="31" xfId="2" quotePrefix="1" applyFont="1" applyBorder="1"/>
    <xf numFmtId="0" fontId="8" fillId="0" borderId="1" xfId="2" applyFont="1" applyBorder="1"/>
    <xf numFmtId="0" fontId="8" fillId="0" borderId="32" xfId="2" quotePrefix="1" applyFont="1" applyBorder="1"/>
    <xf numFmtId="0" fontId="8" fillId="0" borderId="32" xfId="2" applyFont="1" applyBorder="1"/>
    <xf numFmtId="0" fontId="8" fillId="0" borderId="33" xfId="2" applyFont="1" applyBorder="1"/>
    <xf numFmtId="0" fontId="8" fillId="0" borderId="34" xfId="2" quotePrefix="1" applyFont="1" applyBorder="1"/>
    <xf numFmtId="0" fontId="0" fillId="30" borderId="0" xfId="0" applyFill="1"/>
    <xf numFmtId="0" fontId="2" fillId="30" borderId="0" xfId="0" applyFont="1" applyFill="1"/>
    <xf numFmtId="0" fontId="8" fillId="30" borderId="0" xfId="2" applyFont="1" applyFill="1"/>
    <xf numFmtId="0" fontId="46" fillId="0" borderId="0" xfId="2" applyFont="1"/>
    <xf numFmtId="9" fontId="8" fillId="0" borderId="0" xfId="98" applyFont="1" applyFill="1" applyBorder="1" applyAlignment="1">
      <alignment vertical="center"/>
    </xf>
    <xf numFmtId="0" fontId="8" fillId="0" borderId="0" xfId="2" quotePrefix="1" applyFont="1" applyBorder="1"/>
    <xf numFmtId="17" fontId="8" fillId="29" borderId="27" xfId="2" applyNumberFormat="1" applyFont="1" applyFill="1" applyBorder="1"/>
    <xf numFmtId="0" fontId="8" fillId="0" borderId="0" xfId="2" applyFont="1" applyFill="1" applyBorder="1" applyAlignment="1">
      <alignment vertical="top"/>
    </xf>
    <xf numFmtId="4" fontId="8" fillId="0" borderId="0" xfId="2" applyNumberFormat="1" applyFont="1" applyFill="1" applyBorder="1" applyAlignment="1">
      <alignment horizontal="right" vertical="top" indent="1"/>
    </xf>
    <xf numFmtId="2" fontId="8" fillId="0" borderId="0" xfId="2" applyNumberFormat="1" applyFont="1" applyFill="1" applyBorder="1" applyAlignment="1">
      <alignment horizontal="right" vertical="top" indent="1"/>
    </xf>
    <xf numFmtId="0" fontId="9" fillId="0" borderId="0" xfId="2" applyFont="1" applyBorder="1" applyAlignment="1">
      <alignment horizontal="left" vertical="top" wrapText="1"/>
    </xf>
    <xf numFmtId="0" fontId="8" fillId="0" borderId="7" xfId="2" applyFont="1" applyFill="1" applyBorder="1" applyAlignment="1">
      <alignment vertical="top" wrapText="1"/>
    </xf>
    <xf numFmtId="0" fontId="8" fillId="0" borderId="0" xfId="2" applyFont="1" applyBorder="1" applyAlignment="1">
      <alignment vertical="top"/>
    </xf>
    <xf numFmtId="0" fontId="8" fillId="0" borderId="7" xfId="2" applyFont="1" applyBorder="1" applyAlignment="1">
      <alignment vertical="top" wrapText="1"/>
    </xf>
    <xf numFmtId="0" fontId="47" fillId="0" borderId="0" xfId="2" applyFont="1" applyBorder="1"/>
    <xf numFmtId="17" fontId="8" fillId="0" borderId="0" xfId="2" applyNumberFormat="1" applyFont="1"/>
    <xf numFmtId="0" fontId="2" fillId="0" borderId="0" xfId="3" applyFont="1"/>
    <xf numFmtId="0" fontId="48" fillId="0" borderId="0" xfId="0" applyFont="1"/>
    <xf numFmtId="0" fontId="49" fillId="0" borderId="0" xfId="0" applyFont="1"/>
    <xf numFmtId="0" fontId="50" fillId="0" borderId="0" xfId="0" applyFont="1" applyBorder="1" applyAlignment="1">
      <alignment horizontal="left" wrapText="1"/>
    </xf>
    <xf numFmtId="0" fontId="49" fillId="0" borderId="0" xfId="0" applyFont="1" applyAlignment="1"/>
    <xf numFmtId="4" fontId="8" fillId="0" borderId="0" xfId="2" applyNumberFormat="1" applyFont="1" applyAlignment="1">
      <alignment horizontal="right" indent="1"/>
    </xf>
    <xf numFmtId="0" fontId="52" fillId="0" borderId="0" xfId="0" applyFont="1"/>
    <xf numFmtId="0" fontId="55" fillId="32" borderId="51" xfId="0" applyFont="1" applyFill="1" applyBorder="1"/>
    <xf numFmtId="17" fontId="55" fillId="2" borderId="52" xfId="0" applyNumberFormat="1" applyFont="1" applyFill="1" applyBorder="1" applyProtection="1">
      <protection locked="0"/>
    </xf>
    <xf numFmtId="0" fontId="55" fillId="32" borderId="53" xfId="0" applyFont="1" applyFill="1" applyBorder="1"/>
    <xf numFmtId="174" fontId="55" fillId="2" borderId="54" xfId="0" applyNumberFormat="1" applyFont="1" applyFill="1" applyBorder="1" applyProtection="1">
      <protection locked="0"/>
    </xf>
    <xf numFmtId="0" fontId="55" fillId="32" borderId="55" xfId="0" applyFont="1" applyFill="1" applyBorder="1"/>
    <xf numFmtId="0" fontId="55" fillId="2" borderId="56" xfId="0" applyFont="1" applyFill="1" applyBorder="1" applyProtection="1">
      <protection locked="0"/>
    </xf>
    <xf numFmtId="0" fontId="56" fillId="33" borderId="38" xfId="0" applyFont="1" applyFill="1" applyBorder="1" applyAlignment="1">
      <alignment wrapText="1" shrinkToFit="1"/>
    </xf>
    <xf numFmtId="0" fontId="57" fillId="2" borderId="0" xfId="0" applyFont="1" applyFill="1" applyBorder="1"/>
    <xf numFmtId="0" fontId="57" fillId="0" borderId="0" xfId="0" applyFont="1" applyBorder="1"/>
    <xf numFmtId="0" fontId="57" fillId="0" borderId="0" xfId="0" applyNumberFormat="1" applyFont="1" applyBorder="1"/>
    <xf numFmtId="0" fontId="57" fillId="0" borderId="0" xfId="0" applyFont="1"/>
    <xf numFmtId="2" fontId="57" fillId="0" borderId="0" xfId="0" applyNumberFormat="1" applyFont="1" applyBorder="1"/>
    <xf numFmtId="165" fontId="57" fillId="0" borderId="0" xfId="1" applyFont="1" applyFill="1" applyBorder="1"/>
    <xf numFmtId="175" fontId="57" fillId="0" borderId="0" xfId="0" applyNumberFormat="1" applyFont="1" applyFill="1" applyBorder="1"/>
    <xf numFmtId="0" fontId="57" fillId="0" borderId="0" xfId="0" applyFont="1" applyFill="1" applyBorder="1" applyProtection="1">
      <protection locked="0"/>
    </xf>
    <xf numFmtId="165" fontId="57" fillId="0" borderId="0" xfId="1" applyFont="1" applyBorder="1"/>
    <xf numFmtId="0" fontId="58" fillId="0" borderId="0" xfId="0" applyFont="1"/>
    <xf numFmtId="0" fontId="55" fillId="0" borderId="0" xfId="0" applyFont="1"/>
    <xf numFmtId="0" fontId="55" fillId="0" borderId="0" xfId="0" quotePrefix="1" applyFont="1"/>
    <xf numFmtId="0" fontId="51" fillId="0" borderId="0" xfId="0" applyFont="1" applyAlignment="1">
      <alignment horizontal="left"/>
    </xf>
    <xf numFmtId="0" fontId="59" fillId="0" borderId="0" xfId="0" applyFont="1"/>
    <xf numFmtId="0" fontId="56" fillId="32" borderId="39" xfId="0" applyFont="1" applyFill="1" applyBorder="1" applyAlignment="1">
      <alignment horizontal="center" vertical="center" wrapText="1" shrinkToFit="1"/>
    </xf>
    <xf numFmtId="0" fontId="56" fillId="32" borderId="40" xfId="0" applyFont="1" applyFill="1" applyBorder="1" applyAlignment="1">
      <alignment horizontal="center" vertical="center"/>
    </xf>
    <xf numFmtId="0" fontId="55" fillId="34" borderId="41" xfId="0" applyFont="1" applyFill="1" applyBorder="1" applyProtection="1">
      <protection locked="0"/>
    </xf>
    <xf numFmtId="165" fontId="55" fillId="0" borderId="42" xfId="1" applyNumberFormat="1" applyFont="1" applyBorder="1"/>
    <xf numFmtId="175" fontId="55" fillId="0" borderId="42" xfId="0" applyNumberFormat="1" applyFont="1" applyBorder="1"/>
    <xf numFmtId="3" fontId="55" fillId="34" borderId="42" xfId="0" applyNumberFormat="1" applyFont="1" applyFill="1" applyBorder="1" applyProtection="1">
      <protection locked="0"/>
    </xf>
    <xf numFmtId="0" fontId="55" fillId="0" borderId="42" xfId="0" applyNumberFormat="1" applyFont="1" applyBorder="1"/>
    <xf numFmtId="165" fontId="55" fillId="0" borderId="43" xfId="1" applyFont="1" applyBorder="1"/>
    <xf numFmtId="165" fontId="55" fillId="0" borderId="42" xfId="1" applyFont="1" applyBorder="1"/>
    <xf numFmtId="165" fontId="55" fillId="0" borderId="42" xfId="1" applyFont="1" applyBorder="1" applyAlignment="1">
      <alignment vertical="center"/>
    </xf>
    <xf numFmtId="175" fontId="55" fillId="0" borderId="42" xfId="0" applyNumberFormat="1" applyFont="1" applyBorder="1" applyAlignment="1">
      <alignment horizontal="left" wrapText="1"/>
    </xf>
    <xf numFmtId="3" fontId="55" fillId="31" borderId="42" xfId="0" applyNumberFormat="1" applyFont="1" applyFill="1" applyBorder="1" applyAlignment="1" applyProtection="1">
      <protection locked="0"/>
    </xf>
    <xf numFmtId="0" fontId="55" fillId="0" borderId="42" xfId="0" applyFont="1" applyBorder="1" applyAlignment="1">
      <alignment horizontal="center" wrapText="1"/>
    </xf>
    <xf numFmtId="165" fontId="55" fillId="0" borderId="43" xfId="1" applyFont="1" applyBorder="1" applyAlignment="1">
      <alignment vertical="center"/>
    </xf>
    <xf numFmtId="3" fontId="55" fillId="34" borderId="46" xfId="0" applyNumberFormat="1" applyFont="1" applyFill="1" applyBorder="1" applyProtection="1">
      <protection locked="0"/>
    </xf>
    <xf numFmtId="0" fontId="55" fillId="0" borderId="46" xfId="0" applyNumberFormat="1" applyFont="1" applyBorder="1"/>
    <xf numFmtId="0" fontId="55" fillId="34" borderId="42" xfId="0" applyFont="1" applyFill="1" applyBorder="1" applyProtection="1">
      <protection locked="0"/>
    </xf>
    <xf numFmtId="2" fontId="55" fillId="34" borderId="41" xfId="0" applyNumberFormat="1" applyFont="1" applyFill="1" applyBorder="1" applyAlignment="1" applyProtection="1">
      <alignment vertical="center"/>
      <protection locked="0"/>
    </xf>
    <xf numFmtId="178" fontId="55" fillId="0" borderId="42" xfId="1" applyNumberFormat="1" applyFont="1" applyBorder="1" applyAlignment="1">
      <alignment vertical="center"/>
    </xf>
    <xf numFmtId="3" fontId="55" fillId="34" borderId="42" xfId="0" applyNumberFormat="1" applyFont="1" applyFill="1" applyBorder="1" applyAlignment="1" applyProtection="1">
      <protection locked="0"/>
    </xf>
    <xf numFmtId="0" fontId="55" fillId="0" borderId="42" xfId="0" applyFont="1" applyBorder="1"/>
    <xf numFmtId="0" fontId="55" fillId="34" borderId="44" xfId="0" applyFont="1" applyFill="1" applyBorder="1" applyAlignment="1" applyProtection="1">
      <alignment horizontal="left" vertical="center"/>
      <protection locked="0"/>
    </xf>
    <xf numFmtId="0" fontId="55" fillId="34" borderId="48" xfId="0" applyFont="1" applyFill="1" applyBorder="1" applyAlignment="1" applyProtection="1">
      <alignment horizontal="left" vertical="center"/>
      <protection locked="0"/>
    </xf>
    <xf numFmtId="176" fontId="55" fillId="0" borderId="45" xfId="1" applyNumberFormat="1" applyFont="1" applyBorder="1" applyAlignment="1">
      <alignment horizontal="center" vertical="center"/>
    </xf>
    <xf numFmtId="176" fontId="55" fillId="0" borderId="49" xfId="1" applyNumberFormat="1" applyFont="1" applyBorder="1" applyAlignment="1">
      <alignment horizontal="center" vertical="center"/>
    </xf>
    <xf numFmtId="175" fontId="55" fillId="0" borderId="45" xfId="0" applyNumberFormat="1" applyFont="1" applyBorder="1" applyAlignment="1">
      <alignment horizontal="left" vertical="center" wrapText="1"/>
    </xf>
    <xf numFmtId="175" fontId="55" fillId="0" borderId="49" xfId="0" applyNumberFormat="1" applyFont="1" applyBorder="1" applyAlignment="1">
      <alignment horizontal="left" vertical="center" wrapText="1"/>
    </xf>
    <xf numFmtId="177" fontId="55" fillId="0" borderId="47" xfId="1" applyNumberFormat="1" applyFont="1" applyBorder="1" applyAlignment="1">
      <alignment horizontal="center" vertical="center"/>
    </xf>
    <xf numFmtId="177" fontId="55" fillId="0" borderId="50" xfId="1" applyNumberFormat="1" applyFont="1" applyBorder="1" applyAlignment="1">
      <alignment horizontal="center" vertical="center"/>
    </xf>
    <xf numFmtId="0" fontId="53" fillId="0" borderId="35" xfId="0" applyFont="1" applyBorder="1" applyAlignment="1">
      <alignment horizontal="left" wrapText="1"/>
    </xf>
    <xf numFmtId="0" fontId="53" fillId="0" borderId="36" xfId="0" applyFont="1" applyBorder="1" applyAlignment="1">
      <alignment horizontal="left" wrapText="1"/>
    </xf>
    <xf numFmtId="0" fontId="53" fillId="0" borderId="37" xfId="0" applyFont="1" applyBorder="1" applyAlignment="1">
      <alignment horizontal="left" wrapText="1"/>
    </xf>
    <xf numFmtId="0" fontId="53" fillId="0" borderId="35" xfId="0" applyFont="1" applyBorder="1" applyAlignment="1">
      <alignment horizontal="left" vertical="center" wrapText="1"/>
    </xf>
    <xf numFmtId="0" fontId="53" fillId="0" borderId="36" xfId="0" applyFont="1" applyBorder="1" applyAlignment="1">
      <alignment horizontal="left" vertical="center" wrapText="1"/>
    </xf>
    <xf numFmtId="0" fontId="53" fillId="0" borderId="37" xfId="0" applyFont="1" applyBorder="1" applyAlignment="1">
      <alignment horizontal="left" vertical="center" wrapText="1"/>
    </xf>
    <xf numFmtId="0" fontId="44" fillId="0" borderId="0" xfId="2" applyFont="1" applyBorder="1" applyAlignment="1">
      <alignment horizontal="left" wrapText="1"/>
    </xf>
    <xf numFmtId="0" fontId="44" fillId="0" borderId="7" xfId="2" applyFont="1" applyBorder="1" applyAlignment="1">
      <alignment horizontal="left" wrapText="1"/>
    </xf>
    <xf numFmtId="0" fontId="44" fillId="0" borderId="9" xfId="2" applyFont="1" applyBorder="1" applyAlignment="1">
      <alignment horizontal="left" wrapText="1"/>
    </xf>
    <xf numFmtId="0" fontId="44" fillId="0" borderId="10" xfId="2" applyFont="1" applyBorder="1" applyAlignment="1">
      <alignment horizontal="left" wrapText="1"/>
    </xf>
    <xf numFmtId="0" fontId="8" fillId="0" borderId="0" xfId="2" quotePrefix="1" applyFont="1" applyBorder="1" applyAlignment="1">
      <alignment horizontal="left" indent="3"/>
    </xf>
    <xf numFmtId="0" fontId="8" fillId="0" borderId="0" xfId="2" applyFont="1" applyBorder="1" applyAlignment="1">
      <alignment horizontal="left" indent="3"/>
    </xf>
    <xf numFmtId="0" fontId="8" fillId="0" borderId="7" xfId="2" applyFont="1" applyBorder="1" applyAlignment="1">
      <alignment horizontal="left" indent="3"/>
    </xf>
    <xf numFmtId="0" fontId="8" fillId="0" borderId="0" xfId="2" applyFont="1" applyBorder="1" applyAlignment="1">
      <alignment horizontal="left" indent="4"/>
    </xf>
    <xf numFmtId="0" fontId="8" fillId="0" borderId="7" xfId="2" applyFont="1" applyBorder="1" applyAlignment="1">
      <alignment horizontal="left" indent="4"/>
    </xf>
    <xf numFmtId="0" fontId="8" fillId="0" borderId="0" xfId="2" quotePrefix="1" applyFont="1" applyBorder="1" applyAlignment="1">
      <alignment horizontal="left" indent="5"/>
    </xf>
    <xf numFmtId="0" fontId="8" fillId="0" borderId="0" xfId="2" applyFont="1" applyBorder="1" applyAlignment="1">
      <alignment horizontal="left" indent="5"/>
    </xf>
    <xf numFmtId="0" fontId="8" fillId="0" borderId="7" xfId="2" applyFont="1" applyBorder="1" applyAlignment="1">
      <alignment horizontal="left" indent="5"/>
    </xf>
    <xf numFmtId="0" fontId="8" fillId="0" borderId="0" xfId="2" applyFont="1" applyBorder="1" applyAlignment="1">
      <alignment horizontal="left" indent="2"/>
    </xf>
    <xf numFmtId="0" fontId="8" fillId="0" borderId="7" xfId="2" applyFont="1" applyBorder="1" applyAlignment="1">
      <alignment horizontal="left" indent="2"/>
    </xf>
    <xf numFmtId="0" fontId="40" fillId="3" borderId="0" xfId="2" applyFont="1" applyFill="1" applyBorder="1" applyAlignment="1">
      <alignment horizontal="center" vertical="center" wrapText="1"/>
    </xf>
    <xf numFmtId="0" fontId="7" fillId="0" borderId="3" xfId="2" applyFont="1" applyBorder="1" applyAlignment="1">
      <alignment horizontal="left"/>
    </xf>
    <xf numFmtId="0" fontId="7" fillId="0" borderId="4" xfId="2" applyFont="1" applyBorder="1" applyAlignment="1">
      <alignment horizontal="left"/>
    </xf>
    <xf numFmtId="0" fontId="7" fillId="0" borderId="5" xfId="2" applyFont="1" applyBorder="1" applyAlignment="1">
      <alignment horizontal="left"/>
    </xf>
    <xf numFmtId="0" fontId="9" fillId="0" borderId="6" xfId="2" applyFont="1" applyBorder="1" applyAlignment="1">
      <alignment horizontal="left" vertical="top" wrapText="1"/>
    </xf>
    <xf numFmtId="0" fontId="9" fillId="0" borderId="0" xfId="2" applyFont="1" applyBorder="1" applyAlignment="1">
      <alignment horizontal="left" vertical="top" wrapText="1"/>
    </xf>
    <xf numFmtId="0" fontId="9" fillId="0" borderId="7" xfId="2" applyFont="1" applyBorder="1" applyAlignment="1">
      <alignment horizontal="left" vertical="top" wrapText="1"/>
    </xf>
    <xf numFmtId="0" fontId="9" fillId="0" borderId="8" xfId="2" applyFont="1" applyBorder="1" applyAlignment="1">
      <alignment horizontal="left" vertical="top" wrapText="1"/>
    </xf>
    <xf numFmtId="0" fontId="9" fillId="0" borderId="9" xfId="2" applyFont="1" applyBorder="1" applyAlignment="1">
      <alignment horizontal="left" vertical="top" wrapText="1"/>
    </xf>
    <xf numFmtId="0" fontId="9" fillId="0" borderId="10" xfId="2" applyFont="1" applyBorder="1" applyAlignment="1">
      <alignment horizontal="left" vertical="top" wrapText="1"/>
    </xf>
    <xf numFmtId="0" fontId="8" fillId="0" borderId="0" xfId="2" applyFont="1" applyBorder="1" applyAlignment="1">
      <alignment horizontal="left" vertical="center" wrapText="1"/>
    </xf>
    <xf numFmtId="0" fontId="8" fillId="0" borderId="0" xfId="2" quotePrefix="1" applyFont="1" applyBorder="1" applyAlignment="1">
      <alignment horizontal="left" vertical="center" wrapText="1"/>
    </xf>
    <xf numFmtId="0" fontId="8" fillId="0" borderId="7" xfId="2" quotePrefix="1" applyFont="1" applyBorder="1" applyAlignment="1">
      <alignment horizontal="left" vertical="center" wrapText="1"/>
    </xf>
    <xf numFmtId="0" fontId="8" fillId="0" borderId="0" xfId="2" applyFont="1" applyBorder="1" applyAlignment="1">
      <alignment horizontal="left" indent="9"/>
    </xf>
    <xf numFmtId="0" fontId="8" fillId="0" borderId="7" xfId="2" applyFont="1" applyBorder="1" applyAlignment="1">
      <alignment horizontal="left" indent="9"/>
    </xf>
  </cellXfs>
  <cellStyles count="99">
    <cellStyle name="=C:\WINNT35\SYSTEM32\COMMAND.COM" xfId="5" xr:uid="{00000000-0005-0000-0000-000000000000}"/>
    <cellStyle name="=C:\WINNT35\SYSTEM32\COMMAND.COM 2" xfId="6" xr:uid="{00000000-0005-0000-0000-000001000000}"/>
    <cellStyle name="Berekening" xfId="7" xr:uid="{00000000-0005-0000-0000-000002000000}"/>
    <cellStyle name="Comma 2" xfId="8" xr:uid="{00000000-0005-0000-0000-000004000000}"/>
    <cellStyle name="Controlecel" xfId="9" xr:uid="{00000000-0005-0000-0000-000005000000}"/>
    <cellStyle name="Currency" xfId="1" builtinId="4"/>
    <cellStyle name="Euro" xfId="10" xr:uid="{00000000-0005-0000-0000-000007000000}"/>
    <cellStyle name="Gekoppelde cel" xfId="11" xr:uid="{00000000-0005-0000-0000-000008000000}"/>
    <cellStyle name="Goed" xfId="12" xr:uid="{00000000-0005-0000-0000-000009000000}"/>
    <cellStyle name="Invoer" xfId="13" xr:uid="{00000000-0005-0000-0000-00000A000000}"/>
    <cellStyle name="Komma 2" xfId="14" xr:uid="{00000000-0005-0000-0000-00000B000000}"/>
    <cellStyle name="Kop 1" xfId="15" xr:uid="{00000000-0005-0000-0000-00000C000000}"/>
    <cellStyle name="Kop 2" xfId="16" xr:uid="{00000000-0005-0000-0000-00000D000000}"/>
    <cellStyle name="Kop 3" xfId="17" xr:uid="{00000000-0005-0000-0000-00000E000000}"/>
    <cellStyle name="Kop 4" xfId="18" xr:uid="{00000000-0005-0000-0000-00000F000000}"/>
    <cellStyle name="Milliers [0]_AMORT694" xfId="19" xr:uid="{00000000-0005-0000-0000-000010000000}"/>
    <cellStyle name="Milliers 2" xfId="20" xr:uid="{00000000-0005-0000-0000-000011000000}"/>
    <cellStyle name="Milliers 8" xfId="21" xr:uid="{00000000-0005-0000-0000-000012000000}"/>
    <cellStyle name="Milliers_AMORT694" xfId="22" xr:uid="{00000000-0005-0000-0000-000013000000}"/>
    <cellStyle name="Monétaire [0]_AMORT694" xfId="23" xr:uid="{00000000-0005-0000-0000-000014000000}"/>
    <cellStyle name="Monétaire_AMORT694" xfId="24" xr:uid="{00000000-0005-0000-0000-000015000000}"/>
    <cellStyle name="Neutraal" xfId="25" xr:uid="{00000000-0005-0000-0000-000016000000}"/>
    <cellStyle name="Normal" xfId="0" builtinId="0"/>
    <cellStyle name="Normal 2" xfId="26" xr:uid="{00000000-0005-0000-0000-000018000000}"/>
    <cellStyle name="Normal 2 2" xfId="3" xr:uid="{00000000-0005-0000-0000-000019000000}"/>
    <cellStyle name="Normal 2 2 2" xfId="27" xr:uid="{00000000-0005-0000-0000-00001A000000}"/>
    <cellStyle name="Normal 2 2 3" xfId="28" xr:uid="{00000000-0005-0000-0000-00001B000000}"/>
    <cellStyle name="Normal 2 3" xfId="29" xr:uid="{00000000-0005-0000-0000-00001C000000}"/>
    <cellStyle name="Normal 3" xfId="30" xr:uid="{00000000-0005-0000-0000-00001D000000}"/>
    <cellStyle name="Normal 3 2" xfId="31" xr:uid="{00000000-0005-0000-0000-00001E000000}"/>
    <cellStyle name="Normal 3 3" xfId="32" xr:uid="{00000000-0005-0000-0000-00001F000000}"/>
    <cellStyle name="Normal 30" xfId="33" xr:uid="{00000000-0005-0000-0000-000020000000}"/>
    <cellStyle name="Normal 4" xfId="2" xr:uid="{00000000-0005-0000-0000-000021000000}"/>
    <cellStyle name="Notitie" xfId="34" xr:uid="{00000000-0005-0000-0000-000022000000}"/>
    <cellStyle name="Ongeldig" xfId="35" xr:uid="{00000000-0005-0000-0000-000023000000}"/>
    <cellStyle name="Percent 2" xfId="4" xr:uid="{00000000-0005-0000-0000-000024000000}"/>
    <cellStyle name="Percent 3" xfId="98" xr:uid="{00000000-0005-0000-0000-000025000000}"/>
    <cellStyle name="Procent 2" xfId="36" xr:uid="{00000000-0005-0000-0000-000026000000}"/>
    <cellStyle name="Procent 3" xfId="37" xr:uid="{00000000-0005-0000-0000-000027000000}"/>
    <cellStyle name="Procent 4" xfId="38" xr:uid="{00000000-0005-0000-0000-000028000000}"/>
    <cellStyle name="SAPBEXaggData" xfId="39" xr:uid="{00000000-0005-0000-0000-000029000000}"/>
    <cellStyle name="SAPBEXaggDataEmph" xfId="40" xr:uid="{00000000-0005-0000-0000-00002A000000}"/>
    <cellStyle name="SAPBEXaggItem" xfId="41" xr:uid="{00000000-0005-0000-0000-00002B000000}"/>
    <cellStyle name="SAPBEXaggItemX" xfId="42" xr:uid="{00000000-0005-0000-0000-00002C000000}"/>
    <cellStyle name="SAPBEXchaText" xfId="43" xr:uid="{00000000-0005-0000-0000-00002D000000}"/>
    <cellStyle name="SAPBEXexcBad7" xfId="44" xr:uid="{00000000-0005-0000-0000-00002E000000}"/>
    <cellStyle name="SAPBEXexcBad8" xfId="45" xr:uid="{00000000-0005-0000-0000-00002F000000}"/>
    <cellStyle name="SAPBEXexcBad9" xfId="46" xr:uid="{00000000-0005-0000-0000-000030000000}"/>
    <cellStyle name="SAPBEXexcCritical4" xfId="47" xr:uid="{00000000-0005-0000-0000-000031000000}"/>
    <cellStyle name="SAPBEXexcCritical5" xfId="48" xr:uid="{00000000-0005-0000-0000-000032000000}"/>
    <cellStyle name="SAPBEXexcCritical6" xfId="49" xr:uid="{00000000-0005-0000-0000-000033000000}"/>
    <cellStyle name="SAPBEXexcGood1" xfId="50" xr:uid="{00000000-0005-0000-0000-000034000000}"/>
    <cellStyle name="SAPBEXexcGood2" xfId="51" xr:uid="{00000000-0005-0000-0000-000035000000}"/>
    <cellStyle name="SAPBEXexcGood3" xfId="52" xr:uid="{00000000-0005-0000-0000-000036000000}"/>
    <cellStyle name="SAPBEXfilterDrill" xfId="53" xr:uid="{00000000-0005-0000-0000-000037000000}"/>
    <cellStyle name="SAPBEXfilterItem" xfId="54" xr:uid="{00000000-0005-0000-0000-000038000000}"/>
    <cellStyle name="SAPBEXfilterText" xfId="55" xr:uid="{00000000-0005-0000-0000-000039000000}"/>
    <cellStyle name="SAPBEXformats" xfId="56" xr:uid="{00000000-0005-0000-0000-00003A000000}"/>
    <cellStyle name="SAPBEXheaderItem" xfId="57" xr:uid="{00000000-0005-0000-0000-00003B000000}"/>
    <cellStyle name="SAPBEXheaderItem 2" xfId="58" xr:uid="{00000000-0005-0000-0000-00003C000000}"/>
    <cellStyle name="SAPBEXheaderText" xfId="59" xr:uid="{00000000-0005-0000-0000-00003D000000}"/>
    <cellStyle name="SAPBEXheaderText 2" xfId="60" xr:uid="{00000000-0005-0000-0000-00003E000000}"/>
    <cellStyle name="SAPBEXHLevel0" xfId="61" xr:uid="{00000000-0005-0000-0000-00003F000000}"/>
    <cellStyle name="SAPBEXHLevel0X" xfId="62" xr:uid="{00000000-0005-0000-0000-000040000000}"/>
    <cellStyle name="SAPBEXHLevel1" xfId="63" xr:uid="{00000000-0005-0000-0000-000041000000}"/>
    <cellStyle name="SAPBEXHLevel1X" xfId="64" xr:uid="{00000000-0005-0000-0000-000042000000}"/>
    <cellStyle name="SAPBEXHLevel2" xfId="65" xr:uid="{00000000-0005-0000-0000-000043000000}"/>
    <cellStyle name="SAPBEXHLevel2X" xfId="66" xr:uid="{00000000-0005-0000-0000-000044000000}"/>
    <cellStyle name="SAPBEXHLevel3" xfId="67" xr:uid="{00000000-0005-0000-0000-000045000000}"/>
    <cellStyle name="SAPBEXHLevel3X" xfId="68" xr:uid="{00000000-0005-0000-0000-000046000000}"/>
    <cellStyle name="SAPBEXresData" xfId="69" xr:uid="{00000000-0005-0000-0000-000047000000}"/>
    <cellStyle name="SAPBEXresDataEmph" xfId="70" xr:uid="{00000000-0005-0000-0000-000048000000}"/>
    <cellStyle name="SAPBEXresItem" xfId="71" xr:uid="{00000000-0005-0000-0000-000049000000}"/>
    <cellStyle name="SAPBEXresItemX" xfId="72" xr:uid="{00000000-0005-0000-0000-00004A000000}"/>
    <cellStyle name="SAPBEXstdData" xfId="73" xr:uid="{00000000-0005-0000-0000-00004B000000}"/>
    <cellStyle name="SAPBEXstdDataEmph" xfId="74" xr:uid="{00000000-0005-0000-0000-00004C000000}"/>
    <cellStyle name="SAPBEXstdItem" xfId="75" xr:uid="{00000000-0005-0000-0000-00004D000000}"/>
    <cellStyle name="SAPBEXstdItemX" xfId="76" xr:uid="{00000000-0005-0000-0000-00004E000000}"/>
    <cellStyle name="SAPBEXtitle" xfId="77" xr:uid="{00000000-0005-0000-0000-00004F000000}"/>
    <cellStyle name="SAPBEXundefined" xfId="78" xr:uid="{00000000-0005-0000-0000-000050000000}"/>
    <cellStyle name="Standaard 2" xfId="79" xr:uid="{00000000-0005-0000-0000-000051000000}"/>
    <cellStyle name="Standaard 2 2" xfId="80" xr:uid="{00000000-0005-0000-0000-000052000000}"/>
    <cellStyle name="Standaard 3" xfId="81" xr:uid="{00000000-0005-0000-0000-000053000000}"/>
    <cellStyle name="Standaard 3 2" xfId="82" xr:uid="{00000000-0005-0000-0000-000054000000}"/>
    <cellStyle name="Standaard 3 3" xfId="83" xr:uid="{00000000-0005-0000-0000-000055000000}"/>
    <cellStyle name="Standaard 4" xfId="84" xr:uid="{00000000-0005-0000-0000-000056000000}"/>
    <cellStyle name="Standaard 4 2" xfId="85" xr:uid="{00000000-0005-0000-0000-000057000000}"/>
    <cellStyle name="Standaard 5" xfId="86" xr:uid="{00000000-0005-0000-0000-000058000000}"/>
    <cellStyle name="Standaard 6" xfId="87" xr:uid="{00000000-0005-0000-0000-000059000000}"/>
    <cellStyle name="Standaard_Balans IL-Glob. PLAU" xfId="88" xr:uid="{00000000-0005-0000-0000-00005A000000}"/>
    <cellStyle name="Stijl 1" xfId="89" xr:uid="{00000000-0005-0000-0000-00005B000000}"/>
    <cellStyle name="Style 1" xfId="90" xr:uid="{00000000-0005-0000-0000-00005C000000}"/>
    <cellStyle name="times" xfId="91" xr:uid="{00000000-0005-0000-0000-00005D000000}"/>
    <cellStyle name="Titel" xfId="92" xr:uid="{00000000-0005-0000-0000-00005E000000}"/>
    <cellStyle name="TMS" xfId="93" xr:uid="{00000000-0005-0000-0000-00005F000000}"/>
    <cellStyle name="Totaal" xfId="94" xr:uid="{00000000-0005-0000-0000-000060000000}"/>
    <cellStyle name="Uitvoer" xfId="95" xr:uid="{00000000-0005-0000-0000-000061000000}"/>
    <cellStyle name="Verklarende tekst" xfId="96" xr:uid="{00000000-0005-0000-0000-000062000000}"/>
    <cellStyle name="Waarschuwingstekst" xfId="97" xr:uid="{00000000-0005-0000-0000-000063000000}"/>
  </cellStyles>
  <dxfs count="0"/>
  <tableStyles count="0" defaultTableStyle="TableStyleMedium9" defaultPivotStyle="PivotStyleLight16"/>
  <colors>
    <mruColors>
      <color rgb="FF15234A"/>
      <color rgb="FF999999"/>
      <color rgb="FFDDF3E5"/>
      <color rgb="FF91D6AC"/>
      <color rgb="FF0085CA"/>
      <color rgb="FF00C1D5"/>
      <color rgb="FFB5BD00"/>
      <color rgb="FFD3EFDE"/>
      <color rgb="FF595959"/>
      <color rgb="FFFFD7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59055</xdr:colOff>
      <xdr:row>0</xdr:row>
      <xdr:rowOff>0</xdr:rowOff>
    </xdr:from>
    <xdr:to>
      <xdr:col>6</xdr:col>
      <xdr:colOff>0</xdr:colOff>
      <xdr:row>4</xdr:row>
      <xdr:rowOff>57096</xdr:rowOff>
    </xdr:to>
    <xdr:pic>
      <xdr:nvPicPr>
        <xdr:cNvPr id="4" name="Picture 3">
          <a:extLst>
            <a:ext uri="{FF2B5EF4-FFF2-40B4-BE49-F238E27FC236}">
              <a16:creationId xmlns:a16="http://schemas.microsoft.com/office/drawing/2014/main" id="{14C481D6-8F56-0930-E707-0B11DE82E8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6030" y="0"/>
          <a:ext cx="1571625" cy="857196"/>
        </a:xfrm>
        <a:prstGeom prst="rect">
          <a:avLst/>
        </a:prstGeom>
      </xdr:spPr>
    </xdr:pic>
    <xdr:clientData/>
  </xdr:twoCellAnchor>
  <xdr:twoCellAnchor editAs="oneCell">
    <xdr:from>
      <xdr:col>0</xdr:col>
      <xdr:colOff>1849756</xdr:colOff>
      <xdr:row>0</xdr:row>
      <xdr:rowOff>57150</xdr:rowOff>
    </xdr:from>
    <xdr:to>
      <xdr:col>0</xdr:col>
      <xdr:colOff>2320290</xdr:colOff>
      <xdr:row>2</xdr:row>
      <xdr:rowOff>136475</xdr:rowOff>
    </xdr:to>
    <xdr:pic>
      <xdr:nvPicPr>
        <xdr:cNvPr id="6" name="Picture 5">
          <a:extLst>
            <a:ext uri="{FF2B5EF4-FFF2-40B4-BE49-F238E27FC236}">
              <a16:creationId xmlns:a16="http://schemas.microsoft.com/office/drawing/2014/main" id="{6429A9A4-C63D-DEB8-D8CF-E3C62D278E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9756" y="57150"/>
          <a:ext cx="470534" cy="4774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I54"/>
  <sheetViews>
    <sheetView showGridLines="0" tabSelected="1" zoomScaleNormal="100" workbookViewId="0">
      <selection activeCell="A4" sqref="A4"/>
    </sheetView>
  </sheetViews>
  <sheetFormatPr defaultRowHeight="13.2"/>
  <cols>
    <col min="1" max="1" width="77.5546875" customWidth="1"/>
    <col min="2" max="2" width="19.44140625" customWidth="1"/>
    <col min="3" max="3" width="15.109375" bestFit="1" customWidth="1"/>
    <col min="4" max="4" width="17.88671875" customWidth="1"/>
    <col min="5" max="5" width="17.109375" customWidth="1"/>
    <col min="6" max="6" width="23.88671875" customWidth="1"/>
    <col min="7" max="7" width="8.88671875" customWidth="1"/>
    <col min="8" max="8" width="10" customWidth="1"/>
    <col min="9" max="9" width="14.6640625" customWidth="1"/>
    <col min="10" max="10" width="8.88671875" customWidth="1"/>
  </cols>
  <sheetData>
    <row r="2" spans="1:9" ht="17.399999999999999">
      <c r="A2" s="147" t="s">
        <v>152</v>
      </c>
    </row>
    <row r="3" spans="1:9" ht="17.399999999999999">
      <c r="A3" s="122"/>
    </row>
    <row r="4" spans="1:9" ht="15.6" thickBot="1">
      <c r="A4" s="127" t="str">
        <f>"Tariff applicable during the month of "&amp;TEXT(EDATE(I10,1),"mmmm yyyy")&amp;", calculated with the index for "&amp;TEXT(I10,"mmmm yyyy")</f>
        <v>Tariff applicable during the month of September 2024, calculated with the index for August 2024</v>
      </c>
      <c r="B4" s="123"/>
      <c r="C4" s="123"/>
      <c r="D4" s="123"/>
      <c r="E4" s="123"/>
      <c r="F4" s="123"/>
    </row>
    <row r="5" spans="1:9" ht="82.2" customHeight="1" thickBot="1">
      <c r="A5" s="178" t="s">
        <v>164</v>
      </c>
      <c r="B5" s="179"/>
      <c r="C5" s="179"/>
      <c r="D5" s="179"/>
      <c r="E5" s="179"/>
      <c r="F5" s="180"/>
    </row>
    <row r="6" spans="1:9" ht="7.95" customHeight="1" thickBot="1">
      <c r="A6" s="124"/>
      <c r="B6" s="124"/>
      <c r="C6" s="124"/>
      <c r="D6" s="124"/>
      <c r="E6" s="124"/>
      <c r="F6" s="124"/>
    </row>
    <row r="7" spans="1:9" ht="27" customHeight="1" thickBot="1">
      <c r="A7" s="181" t="s">
        <v>165</v>
      </c>
      <c r="B7" s="182"/>
      <c r="C7" s="182"/>
      <c r="D7" s="182"/>
      <c r="E7" s="182"/>
      <c r="F7" s="183"/>
    </row>
    <row r="8" spans="1:9" ht="17.399999999999999">
      <c r="A8" s="122"/>
      <c r="B8" s="123"/>
      <c r="C8" s="125"/>
      <c r="D8" s="123"/>
      <c r="E8" s="123"/>
      <c r="F8" s="123"/>
    </row>
    <row r="9" spans="1:9" ht="13.8" thickBot="1">
      <c r="A9" s="123"/>
      <c r="B9" s="123"/>
      <c r="C9" s="123"/>
      <c r="D9" s="123"/>
      <c r="E9" s="123"/>
      <c r="F9" s="123"/>
    </row>
    <row r="10" spans="1:9" ht="25.2">
      <c r="A10" s="134" t="s">
        <v>142</v>
      </c>
      <c r="B10" s="149" t="str">
        <f>"Tariff applicable in  "&amp;TEXT(EDATE($I$10,1),"mmmm yyyy")</f>
        <v>Tariff applicable in  September 2024</v>
      </c>
      <c r="C10" s="149" t="s">
        <v>3</v>
      </c>
      <c r="D10" s="149" t="s">
        <v>2</v>
      </c>
      <c r="E10" s="149" t="s">
        <v>1</v>
      </c>
      <c r="F10" s="150" t="s">
        <v>0</v>
      </c>
      <c r="H10" s="128" t="s">
        <v>126</v>
      </c>
      <c r="I10" s="129">
        <v>45505</v>
      </c>
    </row>
    <row r="11" spans="1:9" ht="13.8" thickBot="1">
      <c r="A11" s="151"/>
      <c r="B11" s="152" t="str">
        <f>IF(A11="","",VLOOKUP(A11,Input!C10:E13,3,FALSE))</f>
        <v/>
      </c>
      <c r="C11" s="153" t="str">
        <f>IF(A11="","",VLOOKUP(A11,Input!C10:F13,4,FALSE))</f>
        <v/>
      </c>
      <c r="D11" s="154"/>
      <c r="E11" s="155" t="str">
        <f>IF(A11="","",VLOOKUP(A11,Input!C10:G13,5,FALSE))</f>
        <v/>
      </c>
      <c r="F11" s="156" t="str">
        <f>IF(A11="","",(B11*D11))</f>
        <v/>
      </c>
      <c r="H11" s="130" t="s">
        <v>127</v>
      </c>
      <c r="I11" s="131">
        <v>166.26251441299999</v>
      </c>
    </row>
    <row r="12" spans="1:9" ht="13.8" thickBot="1">
      <c r="A12" s="135"/>
      <c r="B12" s="136"/>
      <c r="C12" s="137"/>
      <c r="D12" s="137"/>
      <c r="E12" s="136"/>
      <c r="F12" s="136"/>
      <c r="H12" s="132" t="s">
        <v>128</v>
      </c>
      <c r="I12" s="133">
        <v>120.853032105</v>
      </c>
    </row>
    <row r="13" spans="1:9" ht="13.8" thickBot="1">
      <c r="A13" s="135"/>
      <c r="B13" s="136"/>
      <c r="C13" s="137"/>
      <c r="D13" s="137"/>
      <c r="E13" s="136"/>
      <c r="F13" s="136"/>
    </row>
    <row r="14" spans="1:9" ht="25.2">
      <c r="A14" s="134" t="s">
        <v>143</v>
      </c>
      <c r="B14" s="149" t="str">
        <f>$B$10</f>
        <v>Tariff applicable in  September 2024</v>
      </c>
      <c r="C14" s="149" t="s">
        <v>3</v>
      </c>
      <c r="D14" s="149" t="s">
        <v>2</v>
      </c>
      <c r="E14" s="149" t="s">
        <v>1</v>
      </c>
      <c r="F14" s="150" t="s">
        <v>0</v>
      </c>
    </row>
    <row r="15" spans="1:9" ht="13.8" thickBot="1">
      <c r="A15" s="151"/>
      <c r="B15" s="157" t="str">
        <f>IF(A15="","",VLOOKUP(A15,Input!$C$40:$G$42,3,FALSE))</f>
        <v/>
      </c>
      <c r="C15" s="153" t="str">
        <f>IF(A15="","",VLOOKUP(A15,Input!$C$40:$F$42,4,FALSE))</f>
        <v/>
      </c>
      <c r="D15" s="154"/>
      <c r="E15" s="155" t="str">
        <f>IF(A15="","",VLOOKUP(A15,Input!$C$40:$G$42,5,FALSE))</f>
        <v/>
      </c>
      <c r="F15" s="156" t="str">
        <f>IF(A15="","",IF(C15="€/MWh unloaded",IF(D15&lt;38205,Input!$E$40,B15*D15),B15*D15))</f>
        <v/>
      </c>
    </row>
    <row r="16" spans="1:9">
      <c r="A16" s="136"/>
      <c r="B16" s="145" t="str">
        <f>IF(C15="€/MWh loaded","(applies as from 25.561MWh loaded)",IF(C15="€/MWh unloaded","(applies as from 38.205MWh loaded)"," "))</f>
        <v xml:space="preserve"> </v>
      </c>
      <c r="C16" s="137"/>
      <c r="D16" s="137"/>
      <c r="E16" s="136"/>
      <c r="F16" s="136"/>
    </row>
    <row r="17" spans="1:7" ht="13.8" thickBot="1">
      <c r="A17" s="136"/>
      <c r="B17" s="138"/>
      <c r="C17" s="137"/>
      <c r="D17" s="137"/>
      <c r="E17" s="136"/>
      <c r="F17" s="136"/>
    </row>
    <row r="18" spans="1:7" ht="25.2">
      <c r="A18" s="134" t="s">
        <v>145</v>
      </c>
      <c r="B18" s="149" t="str">
        <f>$B$10</f>
        <v>Tariff applicable in  September 2024</v>
      </c>
      <c r="C18" s="149" t="s">
        <v>3</v>
      </c>
      <c r="D18" s="149" t="s">
        <v>2</v>
      </c>
      <c r="E18" s="149" t="s">
        <v>1</v>
      </c>
      <c r="F18" s="150" t="s">
        <v>0</v>
      </c>
    </row>
    <row r="19" spans="1:7" ht="13.8" thickBot="1">
      <c r="A19" s="151"/>
      <c r="B19" s="157" t="str">
        <f>IF(A19="","",VLOOKUP(A19,Input!$C$9:$G$42,3,FALSE))</f>
        <v/>
      </c>
      <c r="C19" s="153" t="str">
        <f>IF(A19="","",VLOOKUP(A19,Input!$C$9:$F$42,4,FALSE))</f>
        <v/>
      </c>
      <c r="D19" s="154"/>
      <c r="E19" s="155" t="str">
        <f>IF(A19="","",VLOOKUP(A19,Input!$C$9:$G$42,5,FALSE))</f>
        <v/>
      </c>
      <c r="F19" s="156" t="str">
        <f>IF(A19="","",IF(AND(C19="€/MWh loaded",A19=CHAR(34)&amp;"Ship Loading"&amp;CHAR(34)&amp;" Service (in the framework of a Stand Alone Berthing Right)"),IF(D19&lt;25561,Input!$E$40,D19*B19),B19*D19))</f>
        <v/>
      </c>
    </row>
    <row r="20" spans="1:7">
      <c r="A20" s="136"/>
      <c r="B20" s="145" t="str">
        <f>IF(AND(C19="€/MWh loaded",A19=CHAR(34)&amp;"Ship Loading"&amp;CHAR(34)&amp;" Service (in the framework of a Stand Alone Berthing Right)"),"(applies as from 25.561MWh loaded)"," ")</f>
        <v xml:space="preserve"> </v>
      </c>
      <c r="C20" s="137"/>
      <c r="D20" s="137"/>
      <c r="E20" s="136"/>
      <c r="F20" s="136"/>
    </row>
    <row r="21" spans="1:7" ht="13.8" thickBot="1">
      <c r="A21" s="136"/>
      <c r="B21" s="138"/>
      <c r="C21" s="137"/>
      <c r="D21" s="137"/>
      <c r="E21" s="136"/>
      <c r="F21" s="136"/>
      <c r="G21" s="148"/>
    </row>
    <row r="22" spans="1:7" ht="25.2">
      <c r="A22" s="134" t="s">
        <v>147</v>
      </c>
      <c r="B22" s="149" t="str">
        <f>$B$10</f>
        <v>Tariff applicable in  September 2024</v>
      </c>
      <c r="C22" s="149" t="s">
        <v>3</v>
      </c>
      <c r="D22" s="149" t="s">
        <v>2</v>
      </c>
      <c r="E22" s="149" t="s">
        <v>1</v>
      </c>
      <c r="F22" s="150" t="s">
        <v>0</v>
      </c>
    </row>
    <row r="23" spans="1:7" ht="13.8" thickBot="1">
      <c r="A23" s="151"/>
      <c r="B23" s="158" t="str">
        <f>IF(A23="","",VLOOKUP(A23,Input!$C$78:$H$79,3,FALSE))</f>
        <v/>
      </c>
      <c r="C23" s="159" t="str">
        <f>IF(A23="","",VLOOKUP(A23,Input!$C$78:$H$79,4,FALSE))</f>
        <v/>
      </c>
      <c r="D23" s="160"/>
      <c r="E23" s="161" t="str">
        <f>IF(A23="","",VLOOKUP(A23,Input!$C$78:$H$79,5,FALSE))</f>
        <v/>
      </c>
      <c r="F23" s="162" t="str">
        <f>IF(A23="","",(B23*D23))</f>
        <v/>
      </c>
    </row>
    <row r="24" spans="1:7">
      <c r="A24" s="136"/>
      <c r="B24" s="138"/>
      <c r="C24" s="137"/>
      <c r="D24" s="137"/>
      <c r="E24" s="136"/>
      <c r="F24" s="136"/>
    </row>
    <row r="25" spans="1:7" ht="13.8" thickBot="1">
      <c r="A25" s="136"/>
      <c r="B25" s="138"/>
      <c r="C25" s="137"/>
      <c r="D25" s="137"/>
      <c r="E25" s="136"/>
      <c r="F25" s="136"/>
    </row>
    <row r="26" spans="1:7" ht="25.2">
      <c r="A26" s="134" t="s">
        <v>148</v>
      </c>
      <c r="B26" s="149" t="str">
        <f>$B$10</f>
        <v>Tariff applicable in  September 2024</v>
      </c>
      <c r="C26" s="149" t="s">
        <v>3</v>
      </c>
      <c r="D26" s="149" t="s">
        <v>2</v>
      </c>
      <c r="E26" s="149" t="s">
        <v>1</v>
      </c>
      <c r="F26" s="150" t="s">
        <v>0</v>
      </c>
    </row>
    <row r="27" spans="1:7">
      <c r="A27" s="170"/>
      <c r="B27" s="172" t="str">
        <f>IF(A27="","",VLOOKUP(A27,Input!$C$9:$F$79,3,FALSE))</f>
        <v/>
      </c>
      <c r="C27" s="174" t="str">
        <f>IF(A27="","",VLOOKUP(A27,Input!$C$9:$F$79,4,FALSE))</f>
        <v/>
      </c>
      <c r="D27" s="163"/>
      <c r="E27" s="164" t="str">
        <f>IF(A27="","",VLOOKUP(A27,Input!$C$9:$G$79,5,FALSE))</f>
        <v/>
      </c>
      <c r="F27" s="176" t="str">
        <f>IF(A27="","",IF(C27="€/m³LNG/year (adjusted pro rata temporis)",B27*D27*D28/365,IF(E27="cargo(s)",D27*B27,(D27*B27)*D28)))</f>
        <v/>
      </c>
    </row>
    <row r="28" spans="1:7" ht="13.8" thickBot="1">
      <c r="A28" s="171"/>
      <c r="B28" s="173"/>
      <c r="C28" s="175"/>
      <c r="D28" s="165"/>
      <c r="E28" s="155" t="str">
        <f>IF(A27="","",VLOOKUP(A27,Input!$C$9:$H$79,6,FALSE))</f>
        <v/>
      </c>
      <c r="F28" s="177"/>
    </row>
    <row r="29" spans="1:7">
      <c r="A29" s="136"/>
      <c r="B29" s="138"/>
      <c r="C29" s="137"/>
      <c r="D29" s="137"/>
      <c r="E29" s="136"/>
      <c r="F29" s="136"/>
    </row>
    <row r="30" spans="1:7" ht="13.8" thickBot="1">
      <c r="A30" s="136"/>
      <c r="B30" s="138"/>
      <c r="C30" s="137"/>
      <c r="D30" s="137"/>
      <c r="E30" s="136"/>
      <c r="F30" s="136"/>
    </row>
    <row r="31" spans="1:7" ht="25.2">
      <c r="A31" s="134" t="s">
        <v>150</v>
      </c>
      <c r="B31" s="149" t="str">
        <f>$B$10</f>
        <v>Tariff applicable in  September 2024</v>
      </c>
      <c r="C31" s="149" t="s">
        <v>3</v>
      </c>
      <c r="D31" s="149" t="s">
        <v>2</v>
      </c>
      <c r="E31" s="149" t="s">
        <v>1</v>
      </c>
      <c r="F31" s="150" t="s">
        <v>0</v>
      </c>
    </row>
    <row r="32" spans="1:7">
      <c r="A32" s="170"/>
      <c r="B32" s="172" t="str">
        <f>IF(A32="","",VLOOKUP(A32,Input!$C$9:$F$79,3,FALSE))</f>
        <v/>
      </c>
      <c r="C32" s="174" t="str">
        <f>IF(A32="","",VLOOKUP(A32,Input!$C$9:$F$79,4,FALSE))</f>
        <v/>
      </c>
      <c r="D32" s="163"/>
      <c r="E32" s="164" t="str">
        <f>IF(A32="","",VLOOKUP(A32,Input!$C$9:$G$79,5,FALSE))</f>
        <v/>
      </c>
      <c r="F32" s="176" t="str">
        <f>IF(A32="","",IF(C32="€/m³LNG/year (adjusted pro rata temporis)",B32*D32*D33/365,IF(E32="cargo(s)",D32*B32,(D32*B32)*D33)))</f>
        <v/>
      </c>
    </row>
    <row r="33" spans="1:6" ht="13.8" thickBot="1">
      <c r="A33" s="171"/>
      <c r="B33" s="173"/>
      <c r="C33" s="175"/>
      <c r="D33" s="165"/>
      <c r="E33" s="155" t="str">
        <f>IF(A32="","",VLOOKUP(A32,Input!$C$9:$H$79,6,FALSE))</f>
        <v/>
      </c>
      <c r="F33" s="177"/>
    </row>
    <row r="34" spans="1:6">
      <c r="A34" s="135"/>
      <c r="B34" s="139"/>
      <c r="C34" s="139"/>
      <c r="D34" s="139"/>
      <c r="E34" s="139"/>
      <c r="F34" s="139"/>
    </row>
    <row r="35" spans="1:6" ht="13.8" thickBot="1">
      <c r="A35" s="135"/>
      <c r="B35" s="139"/>
      <c r="C35" s="139"/>
      <c r="D35" s="139"/>
      <c r="E35" s="139"/>
      <c r="F35" s="139"/>
    </row>
    <row r="36" spans="1:6" ht="25.2">
      <c r="A36" s="134" t="s">
        <v>155</v>
      </c>
      <c r="B36" s="149" t="str">
        <f>$B$10</f>
        <v>Tariff applicable in  September 2024</v>
      </c>
      <c r="C36" s="149" t="s">
        <v>3</v>
      </c>
      <c r="D36" s="149" t="s">
        <v>2</v>
      </c>
      <c r="E36" s="149" t="s">
        <v>1</v>
      </c>
      <c r="F36" s="150" t="s">
        <v>0</v>
      </c>
    </row>
    <row r="37" spans="1:6" ht="13.8" thickBot="1">
      <c r="A37" s="166"/>
      <c r="B37" s="167" t="str">
        <f>IF(A37="","",VLOOKUP(A37,Input!$C$45:$G$47,3,FALSE))</f>
        <v/>
      </c>
      <c r="C37" s="159" t="str">
        <f>IF(A37="","",VLOOKUP(A37,Input!$C$45:$G$47,4,FALSE))</f>
        <v/>
      </c>
      <c r="D37" s="168"/>
      <c r="E37" s="161" t="str">
        <f>IF(A37="","",VLOOKUP(A37,Input!$C$45:$G$47,5,FALSE))</f>
        <v/>
      </c>
      <c r="F37" s="162" t="str">
        <f>IF(A37="","",(B37*D37))</f>
        <v/>
      </c>
    </row>
    <row r="38" spans="1:6">
      <c r="A38" s="135"/>
      <c r="B38" s="139"/>
      <c r="C38" s="139"/>
      <c r="D38" s="139"/>
      <c r="E38" s="139"/>
      <c r="F38" s="139"/>
    </row>
    <row r="39" spans="1:6" ht="13.8" thickBot="1">
      <c r="A39" s="135"/>
      <c r="B39" s="139"/>
      <c r="C39" s="139"/>
      <c r="D39" s="139"/>
      <c r="E39" s="139"/>
      <c r="F39" s="139"/>
    </row>
    <row r="40" spans="1:6" ht="25.2">
      <c r="A40" s="134" t="s">
        <v>17</v>
      </c>
      <c r="B40" s="149" t="str">
        <f>$B$10</f>
        <v>Tariff applicable in  September 2024</v>
      </c>
      <c r="C40" s="149" t="s">
        <v>3</v>
      </c>
      <c r="D40" s="149" t="s">
        <v>2</v>
      </c>
      <c r="E40" s="149" t="s">
        <v>1</v>
      </c>
      <c r="F40" s="150" t="s">
        <v>0</v>
      </c>
    </row>
    <row r="41" spans="1:6" ht="13.8" thickBot="1">
      <c r="A41" s="151"/>
      <c r="B41" s="157" t="str">
        <f>IF(A41="","",VLOOKUP(A41,Input!C50:G54,3,FALSE))</f>
        <v/>
      </c>
      <c r="C41" s="153" t="str">
        <f>IF(A41="","",VLOOKUP(A41,Input!C50:G54,4,FALSE))</f>
        <v/>
      </c>
      <c r="D41" s="165"/>
      <c r="E41" s="169" t="str">
        <f>IF(A41="","",VLOOKUP(A41,Input!C50:G54,5,FALSE))</f>
        <v/>
      </c>
      <c r="F41" s="156" t="str">
        <f>IF(A41="","",B41*D41)</f>
        <v/>
      </c>
    </row>
    <row r="42" spans="1:6">
      <c r="A42" s="140"/>
      <c r="B42" s="140"/>
      <c r="C42" s="141"/>
      <c r="D42" s="142"/>
      <c r="E42" s="136"/>
      <c r="F42" s="143"/>
    </row>
    <row r="43" spans="1:6">
      <c r="A43" s="138"/>
      <c r="B43" s="138"/>
      <c r="C43" s="138"/>
      <c r="D43" s="138"/>
      <c r="E43" s="138"/>
      <c r="F43" s="138"/>
    </row>
    <row r="44" spans="1:6">
      <c r="A44" s="144" t="s">
        <v>8</v>
      </c>
      <c r="B44" s="138"/>
      <c r="C44" s="138"/>
      <c r="D44" s="138"/>
      <c r="E44" s="138"/>
      <c r="F44" s="138"/>
    </row>
    <row r="45" spans="1:6">
      <c r="A45" s="145" t="s">
        <v>115</v>
      </c>
      <c r="B45" s="138"/>
      <c r="C45" s="138"/>
      <c r="D45" s="138"/>
      <c r="E45" s="138"/>
      <c r="F45" s="138"/>
    </row>
    <row r="46" spans="1:6">
      <c r="A46" s="145" t="s">
        <v>9</v>
      </c>
      <c r="B46" s="138"/>
      <c r="C46" s="138"/>
      <c r="D46" s="138"/>
      <c r="E46" s="138"/>
      <c r="F46" s="138"/>
    </row>
    <row r="47" spans="1:6">
      <c r="A47" s="145" t="s">
        <v>10</v>
      </c>
      <c r="B47" s="138"/>
      <c r="C47" s="138"/>
      <c r="D47" s="138"/>
      <c r="E47" s="138"/>
      <c r="F47" s="138"/>
    </row>
    <row r="48" spans="1:6">
      <c r="A48" s="146" t="s">
        <v>11</v>
      </c>
      <c r="B48" s="138"/>
      <c r="C48" s="138"/>
      <c r="D48" s="138"/>
      <c r="E48" s="138"/>
      <c r="F48" s="138"/>
    </row>
    <row r="49" spans="1:6">
      <c r="A49" s="146" t="s">
        <v>12</v>
      </c>
      <c r="B49" s="138"/>
      <c r="C49" s="138"/>
      <c r="D49" s="138"/>
      <c r="E49" s="138"/>
      <c r="F49" s="138"/>
    </row>
    <row r="50" spans="1:6">
      <c r="A50" s="146" t="s">
        <v>13</v>
      </c>
      <c r="B50" s="138"/>
      <c r="C50" s="138"/>
      <c r="D50" s="138"/>
      <c r="E50" s="138"/>
      <c r="F50" s="138"/>
    </row>
    <row r="51" spans="1:6">
      <c r="A51" s="146" t="s">
        <v>116</v>
      </c>
      <c r="B51" s="138"/>
      <c r="C51" s="138"/>
      <c r="D51" s="138"/>
      <c r="E51" s="138"/>
      <c r="F51" s="138"/>
    </row>
    <row r="52" spans="1:6">
      <c r="A52" s="146" t="s">
        <v>14</v>
      </c>
      <c r="B52" s="138"/>
      <c r="C52" s="138"/>
      <c r="D52" s="138"/>
      <c r="E52" s="138"/>
      <c r="F52" s="138"/>
    </row>
    <row r="53" spans="1:6">
      <c r="A53" s="146" t="s">
        <v>117</v>
      </c>
      <c r="B53" s="138"/>
      <c r="C53" s="138"/>
      <c r="D53" s="138"/>
      <c r="E53" s="138"/>
      <c r="F53" s="138"/>
    </row>
    <row r="54" spans="1:6">
      <c r="A54" s="146" t="s">
        <v>118</v>
      </c>
      <c r="B54" s="138"/>
      <c r="C54" s="138"/>
      <c r="D54" s="138"/>
      <c r="E54" s="138"/>
      <c r="F54" s="138"/>
    </row>
  </sheetData>
  <sheetProtection selectLockedCells="1"/>
  <mergeCells count="10">
    <mergeCell ref="A32:A33"/>
    <mergeCell ref="B32:B33"/>
    <mergeCell ref="C32:C33"/>
    <mergeCell ref="F32:F33"/>
    <mergeCell ref="A5:F5"/>
    <mergeCell ref="A7:F7"/>
    <mergeCell ref="A27:A28"/>
    <mergeCell ref="B27:B28"/>
    <mergeCell ref="C27:C28"/>
    <mergeCell ref="F27:F28"/>
  </mergeCells>
  <phoneticPr fontId="3" type="noConversion"/>
  <dataValidations count="9">
    <dataValidation type="list" allowBlank="1" showInputMessage="1" showErrorMessage="1" sqref="A16:A17 A20:A21 A24:A25 A29:A30" xr:uid="{00000000-0002-0000-0000-000002000000}">
      <formula1>Storage</formula1>
    </dataValidation>
    <dataValidation type="list" allowBlank="1" showInputMessage="1" showErrorMessage="1" sqref="A11" xr:uid="{00000000-0002-0000-0000-000003000000}">
      <formula1>Unloading</formula1>
    </dataValidation>
    <dataValidation type="list" allowBlank="1" showInputMessage="1" showErrorMessage="1" sqref="A19" xr:uid="{00000000-0002-0000-0000-000004000000}">
      <formula1>ShipLoading</formula1>
    </dataValidation>
    <dataValidation type="list" allowBlank="1" showInputMessage="1" showErrorMessage="1" sqref="A41" xr:uid="{00000000-0002-0000-0000-000005000000}">
      <formula1>TruckLoading</formula1>
    </dataValidation>
    <dataValidation type="list" allowBlank="1" showInputMessage="1" showErrorMessage="1" sqref="A23" xr:uid="{00000000-0002-0000-0000-000006000000}">
      <formula1>Transshipment</formula1>
    </dataValidation>
    <dataValidation type="whole" allowBlank="1" showInputMessage="1" showErrorMessage="1" sqref="D28 D33" xr:uid="{00000000-0002-0000-0000-000007000000}">
      <formula1>1</formula1>
      <formula2>1000000000000000</formula2>
    </dataValidation>
    <dataValidation type="list" allowBlank="1" showInputMessage="1" showErrorMessage="1" sqref="A27:A28" xr:uid="{974D5766-9BEA-4FFC-941B-8C4AD61D42D1}">
      <formula1>storageServices</formula1>
    </dataValidation>
    <dataValidation type="list" allowBlank="1" showInputMessage="1" showErrorMessage="1" sqref="A32:A33" xr:uid="{7383283E-D140-4B20-B5F2-FB3CE24E79B7}">
      <formula1>sendOutServices</formula1>
    </dataValidation>
    <dataValidation type="list" allowBlank="1" showInputMessage="1" showErrorMessage="1" sqref="A37" xr:uid="{D0F6DA68-4D5F-4087-A3EF-4897AF3FF4F5}">
      <formula1>virtualLiquefaction</formula1>
    </dataValidation>
  </dataValidations>
  <pageMargins left="0.74803149606299213" right="0.74803149606299213" top="0.98425196850393704" bottom="0.98425196850393704" header="0.51181102362204722" footer="0.51181102362204722"/>
  <pageSetup paperSize="9" scale="52"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900065-7231-4EB7-8A6E-8B8B5923E3E8}">
          <x14:formula1>
            <xm:f>Input!$L$39:$L$41</xm:f>
          </x14:formula1>
          <xm:sqref>A15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N107"/>
  <sheetViews>
    <sheetView topLeftCell="A74" workbookViewId="0">
      <selection activeCell="B118" sqref="B118"/>
    </sheetView>
  </sheetViews>
  <sheetFormatPr defaultColWidth="9.109375" defaultRowHeight="13.8"/>
  <cols>
    <col min="1" max="1" width="2.6640625" style="2" customWidth="1"/>
    <col min="2" max="2" width="9.109375" style="34"/>
    <col min="3" max="3" width="67.5546875" style="2" customWidth="1"/>
    <col min="4" max="4" width="22" style="41" customWidth="1"/>
    <col min="5" max="5" width="20.109375" style="41" customWidth="1"/>
    <col min="6" max="6" width="17.5546875" style="2" customWidth="1"/>
    <col min="7" max="7" width="13.44140625" style="2" customWidth="1"/>
    <col min="8" max="8" width="9.109375" style="2"/>
    <col min="9" max="9" width="11.6640625" style="2" bestFit="1" customWidth="1"/>
    <col min="10" max="10" width="15.5546875" style="2" bestFit="1" customWidth="1"/>
    <col min="11" max="16384" width="9.109375" style="2"/>
  </cols>
  <sheetData>
    <row r="1" spans="2:14" s="1" customFormat="1" ht="41.25" customHeight="1" thickBot="1">
      <c r="B1" s="198" t="s">
        <v>138</v>
      </c>
      <c r="C1" s="198"/>
      <c r="D1" s="198"/>
      <c r="E1" s="198"/>
      <c r="F1" s="198"/>
      <c r="I1" s="63" t="s">
        <v>90</v>
      </c>
      <c r="J1" s="64" t="s">
        <v>91</v>
      </c>
    </row>
    <row r="2" spans="2:14" ht="16.2" thickBot="1">
      <c r="B2" s="199"/>
      <c r="C2" s="200"/>
      <c r="D2" s="200"/>
      <c r="E2" s="200"/>
      <c r="F2" s="201"/>
      <c r="H2" s="111">
        <f>I9</f>
        <v>45505</v>
      </c>
      <c r="I2" s="65">
        <f>J12</f>
        <v>1.166847677809308</v>
      </c>
      <c r="J2" s="65">
        <f>K12</f>
        <v>1.0818823895931182</v>
      </c>
    </row>
    <row r="3" spans="2:14" ht="35.25" customHeight="1">
      <c r="B3" s="202" t="s">
        <v>139</v>
      </c>
      <c r="C3" s="203"/>
      <c r="D3" s="203"/>
      <c r="E3" s="203"/>
      <c r="F3" s="204"/>
      <c r="L3" s="105" t="s">
        <v>18</v>
      </c>
      <c r="M3" s="105"/>
      <c r="N3" s="107"/>
    </row>
    <row r="4" spans="2:14" ht="30.75" customHeight="1" thickBot="1">
      <c r="B4" s="205"/>
      <c r="C4" s="206"/>
      <c r="D4" s="206"/>
      <c r="E4" s="206"/>
      <c r="F4" s="207"/>
      <c r="L4" s="106" t="s">
        <v>19</v>
      </c>
      <c r="M4" s="105"/>
      <c r="N4" s="107"/>
    </row>
    <row r="5" spans="2:14" ht="3.75" customHeight="1" thickBot="1">
      <c r="B5" s="115"/>
      <c r="C5" s="115"/>
      <c r="D5" s="115"/>
      <c r="E5" s="115"/>
      <c r="F5" s="115"/>
    </row>
    <row r="6" spans="2:14" ht="15.6">
      <c r="B6" s="3" t="s">
        <v>63</v>
      </c>
      <c r="C6" s="4"/>
      <c r="D6" s="5" t="s">
        <v>64</v>
      </c>
      <c r="E6" s="66" t="s">
        <v>84</v>
      </c>
      <c r="F6" s="6"/>
    </row>
    <row r="7" spans="2:14">
      <c r="B7" s="7"/>
      <c r="C7" s="8"/>
      <c r="D7" s="9"/>
      <c r="E7" s="9"/>
      <c r="F7" s="10"/>
    </row>
    <row r="8" spans="2:14">
      <c r="B8" s="68" t="s">
        <v>28</v>
      </c>
      <c r="C8" s="8"/>
      <c r="D8" s="9"/>
      <c r="E8" s="9"/>
      <c r="F8" s="10"/>
      <c r="J8" s="2" t="s">
        <v>122</v>
      </c>
      <c r="K8" s="2" t="s">
        <v>123</v>
      </c>
    </row>
    <row r="9" spans="2:14">
      <c r="B9" s="68"/>
      <c r="C9" s="8"/>
      <c r="D9" s="9"/>
      <c r="E9" s="9"/>
      <c r="F9" s="10"/>
      <c r="I9" s="120">
        <f>LNG!I10</f>
        <v>45505</v>
      </c>
      <c r="J9" s="121">
        <f>LNG!I11</f>
        <v>166.26251441299999</v>
      </c>
      <c r="K9" s="2">
        <f>LNG!I12</f>
        <v>120.853032105</v>
      </c>
    </row>
    <row r="10" spans="2:14">
      <c r="B10" s="11"/>
      <c r="C10" s="12" t="s">
        <v>5</v>
      </c>
      <c r="D10" s="13">
        <v>527803.19999999995</v>
      </c>
      <c r="E10" s="13">
        <f>D10*$I$2</f>
        <v>615865.93826032174</v>
      </c>
      <c r="F10" s="14" t="s">
        <v>6</v>
      </c>
      <c r="G10" s="2" t="s">
        <v>7</v>
      </c>
      <c r="H10" s="2" t="s">
        <v>100</v>
      </c>
    </row>
    <row r="11" spans="2:14">
      <c r="B11" s="11"/>
      <c r="C11" s="12" t="s">
        <v>87</v>
      </c>
      <c r="D11" s="13">
        <v>91638.66</v>
      </c>
      <c r="E11" s="13">
        <f t="shared" ref="E11:E61" si="0">D11*$I$2</f>
        <v>106928.35761855672</v>
      </c>
      <c r="F11" s="14" t="s">
        <v>6</v>
      </c>
      <c r="G11" s="2" t="s">
        <v>7</v>
      </c>
      <c r="H11" s="2" t="s">
        <v>100</v>
      </c>
      <c r="J11" s="2" t="s">
        <v>124</v>
      </c>
      <c r="K11" s="2" t="s">
        <v>125</v>
      </c>
    </row>
    <row r="12" spans="2:14">
      <c r="B12" s="11"/>
      <c r="C12" s="12" t="s">
        <v>88</v>
      </c>
      <c r="D12" s="13">
        <v>220619.5</v>
      </c>
      <c r="E12" s="13">
        <f t="shared" si="0"/>
        <v>257429.35125445062</v>
      </c>
      <c r="F12" s="14" t="s">
        <v>6</v>
      </c>
      <c r="G12" s="2" t="s">
        <v>7</v>
      </c>
      <c r="H12" s="2" t="str">
        <f>""</f>
        <v/>
      </c>
      <c r="J12" s="2">
        <f>(0.65+0.35*J9/112.59)</f>
        <v>1.166847677809308</v>
      </c>
      <c r="K12" s="2">
        <f>0.65+0.35*K9/97.94</f>
        <v>1.0818823895931182</v>
      </c>
    </row>
    <row r="13" spans="2:14">
      <c r="B13" s="11"/>
      <c r="C13" s="12" t="s">
        <v>89</v>
      </c>
      <c r="D13" s="13">
        <v>215545.04</v>
      </c>
      <c r="E13" s="13">
        <f t="shared" si="0"/>
        <v>251508.22938731441</v>
      </c>
      <c r="F13" s="14" t="s">
        <v>6</v>
      </c>
      <c r="G13" s="2" t="s">
        <v>7</v>
      </c>
      <c r="H13" s="2" t="str">
        <f>""</f>
        <v/>
      </c>
    </row>
    <row r="14" spans="2:14">
      <c r="B14" s="15"/>
      <c r="C14" s="16"/>
      <c r="D14" s="17"/>
      <c r="E14" s="13"/>
      <c r="F14" s="14"/>
      <c r="L14" s="2" t="s">
        <v>146</v>
      </c>
    </row>
    <row r="15" spans="2:14">
      <c r="B15" s="69" t="s">
        <v>15</v>
      </c>
      <c r="C15" s="16"/>
      <c r="D15" s="18"/>
      <c r="E15" s="13"/>
      <c r="F15" s="14"/>
    </row>
    <row r="16" spans="2:14">
      <c r="B16" s="69"/>
      <c r="C16" s="16"/>
      <c r="D16" s="18"/>
      <c r="E16" s="13"/>
      <c r="F16" s="14"/>
      <c r="L16" s="2" t="str">
        <f>C11</f>
        <v>Berthing Right</v>
      </c>
    </row>
    <row r="17" spans="2:12">
      <c r="B17" s="15"/>
      <c r="C17" s="19" t="s">
        <v>29</v>
      </c>
      <c r="D17" s="20">
        <v>67.790000000000006</v>
      </c>
      <c r="E17" s="13">
        <f t="shared" si="0"/>
        <v>79.100604078692996</v>
      </c>
      <c r="F17" s="14" t="s">
        <v>93</v>
      </c>
      <c r="G17" s="16" t="s">
        <v>96</v>
      </c>
      <c r="H17" s="16" t="s">
        <v>100</v>
      </c>
      <c r="L17" s="2" t="str">
        <f>C33</f>
        <v>Additional Berthing Right</v>
      </c>
    </row>
    <row r="18" spans="2:12">
      <c r="B18" s="15"/>
      <c r="C18" s="21" t="s">
        <v>30</v>
      </c>
      <c r="D18" s="20">
        <v>1.37</v>
      </c>
      <c r="E18" s="13">
        <f t="shared" si="0"/>
        <v>1.5985813185987521</v>
      </c>
      <c r="F18" s="14" t="s">
        <v>47</v>
      </c>
      <c r="G18" s="16" t="s">
        <v>97</v>
      </c>
      <c r="H18" s="16" t="s">
        <v>100</v>
      </c>
      <c r="L18" s="2" t="str">
        <f>C34</f>
        <v>"Ship Loading" Service (in the framework of an Additional Berthing Right or a Berthing Right)</v>
      </c>
    </row>
    <row r="19" spans="2:12">
      <c r="B19" s="15"/>
      <c r="C19" s="21" t="s">
        <v>140</v>
      </c>
      <c r="D19" s="20">
        <v>1.37</v>
      </c>
      <c r="E19" s="13">
        <f t="shared" ref="E19" si="1">D19*$I$2</f>
        <v>1.5985813185987521</v>
      </c>
      <c r="F19" s="14" t="s">
        <v>47</v>
      </c>
      <c r="G19" s="16" t="s">
        <v>97</v>
      </c>
      <c r="H19" s="16" t="s">
        <v>100</v>
      </c>
      <c r="L19" s="2" t="str">
        <f>C40</f>
        <v>Stand Alone Berthing Right</v>
      </c>
    </row>
    <row r="20" spans="2:12">
      <c r="B20" s="15"/>
      <c r="C20" s="16" t="s">
        <v>31</v>
      </c>
      <c r="D20" s="20" t="s">
        <v>129</v>
      </c>
      <c r="E20" s="13">
        <f>(J20*0.7)/365</f>
        <v>0.15169863013698628</v>
      </c>
      <c r="F20" s="14" t="s">
        <v>45</v>
      </c>
      <c r="G20" s="16" t="s">
        <v>98</v>
      </c>
      <c r="H20" s="16" t="s">
        <v>101</v>
      </c>
      <c r="I20" s="97" t="s">
        <v>85</v>
      </c>
      <c r="J20" s="98">
        <f>ROUND(67.79*I2,2)</f>
        <v>79.099999999999994</v>
      </c>
      <c r="K20" s="99" t="s">
        <v>102</v>
      </c>
      <c r="L20" s="2" t="str">
        <f>C41</f>
        <v>"Ship Loading" Service (in the framework of a Stand Alone Berthing Right)</v>
      </c>
    </row>
    <row r="21" spans="2:12">
      <c r="B21" s="15"/>
      <c r="C21" s="21" t="s">
        <v>32</v>
      </c>
      <c r="D21" s="20" t="s">
        <v>130</v>
      </c>
      <c r="E21" s="13">
        <f>J21/365</f>
        <v>4.383561643835617E-3</v>
      </c>
      <c r="F21" s="14" t="s">
        <v>46</v>
      </c>
      <c r="G21" s="16" t="s">
        <v>99</v>
      </c>
      <c r="H21" s="16" t="s">
        <v>101</v>
      </c>
      <c r="I21" s="100"/>
      <c r="J21" s="16">
        <f>ROUND(1.37*$I$2,2)</f>
        <v>1.6</v>
      </c>
      <c r="K21" s="101" t="s">
        <v>86</v>
      </c>
      <c r="L21" s="2" t="str">
        <f>C32</f>
        <v>Ship Approval Service</v>
      </c>
    </row>
    <row r="22" spans="2:12">
      <c r="B22" s="15"/>
      <c r="C22" s="21" t="s">
        <v>33</v>
      </c>
      <c r="D22" s="18">
        <v>0.82</v>
      </c>
      <c r="E22" s="13">
        <f t="shared" si="0"/>
        <v>0.95681509580363244</v>
      </c>
      <c r="F22" s="14" t="s">
        <v>47</v>
      </c>
      <c r="G22" s="16" t="s">
        <v>97</v>
      </c>
      <c r="H22" s="16" t="s">
        <v>100</v>
      </c>
      <c r="I22" s="100"/>
      <c r="J22" s="16"/>
      <c r="K22" s="102"/>
      <c r="L22" s="2" t="str">
        <f>C35</f>
        <v xml:space="preserve">"Gassing Up" Service </v>
      </c>
    </row>
    <row r="23" spans="2:12">
      <c r="B23" s="96"/>
      <c r="C23" s="21" t="s">
        <v>34</v>
      </c>
      <c r="D23" s="20" t="s">
        <v>130</v>
      </c>
      <c r="E23" s="13">
        <f>J23/365</f>
        <v>4.383561643835617E-3</v>
      </c>
      <c r="F23" s="14" t="s">
        <v>46</v>
      </c>
      <c r="G23" s="16" t="s">
        <v>99</v>
      </c>
      <c r="H23" s="16" t="s">
        <v>101</v>
      </c>
      <c r="I23" s="103"/>
      <c r="J23" s="29">
        <f>ROUND(1.37*$I$2,2)</f>
        <v>1.6</v>
      </c>
      <c r="K23" s="104" t="s">
        <v>86</v>
      </c>
      <c r="L23" s="2" t="str">
        <f>C36</f>
        <v>"Cool Down" Service</v>
      </c>
    </row>
    <row r="24" spans="2:12" ht="41.4">
      <c r="B24" s="96"/>
      <c r="C24" s="112" t="s">
        <v>119</v>
      </c>
      <c r="D24" s="114">
        <v>32.15</v>
      </c>
      <c r="E24" s="113">
        <f t="shared" si="0"/>
        <v>37.514152841569249</v>
      </c>
      <c r="F24" s="116" t="s">
        <v>120</v>
      </c>
      <c r="G24" s="16" t="s">
        <v>96</v>
      </c>
      <c r="H24" s="16" t="s">
        <v>101</v>
      </c>
      <c r="I24" s="16"/>
      <c r="J24" s="16"/>
      <c r="K24" s="110"/>
    </row>
    <row r="25" spans="2:12" hidden="1">
      <c r="B25" s="15"/>
      <c r="C25" s="16"/>
      <c r="D25" s="22"/>
      <c r="E25" s="13"/>
      <c r="F25" s="14"/>
    </row>
    <row r="26" spans="2:12" hidden="1">
      <c r="B26" s="70" t="s">
        <v>35</v>
      </c>
      <c r="C26" s="71"/>
      <c r="D26" s="72"/>
      <c r="E26" s="73"/>
      <c r="F26" s="74"/>
    </row>
    <row r="27" spans="2:12" hidden="1">
      <c r="B27" s="70"/>
      <c r="C27" s="71" t="s">
        <v>36</v>
      </c>
      <c r="D27" s="75">
        <v>0.78</v>
      </c>
      <c r="E27" s="73">
        <f t="shared" si="0"/>
        <v>0.91014118869126026</v>
      </c>
      <c r="F27" s="74" t="s">
        <v>47</v>
      </c>
    </row>
    <row r="28" spans="2:12" hidden="1">
      <c r="B28" s="70"/>
      <c r="C28" s="71" t="s">
        <v>37</v>
      </c>
      <c r="D28" s="75">
        <v>0.78</v>
      </c>
      <c r="E28" s="73">
        <f t="shared" si="0"/>
        <v>0.91014118869126026</v>
      </c>
      <c r="F28" s="74" t="s">
        <v>47</v>
      </c>
    </row>
    <row r="29" spans="2:12">
      <c r="B29" s="15"/>
      <c r="C29" s="16"/>
      <c r="D29" s="23"/>
      <c r="E29" s="13"/>
      <c r="F29" s="14"/>
      <c r="L29" s="2" t="s">
        <v>149</v>
      </c>
    </row>
    <row r="30" spans="2:12">
      <c r="B30" s="76" t="s">
        <v>16</v>
      </c>
      <c r="C30" s="16"/>
      <c r="D30" s="24"/>
      <c r="E30" s="13"/>
      <c r="F30" s="14"/>
    </row>
    <row r="31" spans="2:12">
      <c r="B31" s="76"/>
      <c r="C31" s="16"/>
      <c r="D31" s="24"/>
      <c r="E31" s="13"/>
      <c r="F31" s="14"/>
      <c r="L31" s="2" t="str">
        <f>C12</f>
        <v>Basic Storage</v>
      </c>
    </row>
    <row r="32" spans="2:12">
      <c r="B32" s="11"/>
      <c r="C32" s="16" t="s">
        <v>38</v>
      </c>
      <c r="D32" s="13">
        <v>7364</v>
      </c>
      <c r="E32" s="13">
        <f>D32*$I$2</f>
        <v>8592.6662993877435</v>
      </c>
      <c r="F32" s="14" t="s">
        <v>48</v>
      </c>
      <c r="G32" s="16" t="s">
        <v>104</v>
      </c>
      <c r="L32" s="2" t="str">
        <f>C17</f>
        <v>Additional Storage Capacity</v>
      </c>
    </row>
    <row r="33" spans="2:12">
      <c r="B33" s="15"/>
      <c r="C33" s="12" t="s">
        <v>39</v>
      </c>
      <c r="D33" s="13">
        <v>75000</v>
      </c>
      <c r="E33" s="13">
        <f>D33*$I$2</f>
        <v>87513.575835698095</v>
      </c>
      <c r="F33" s="36" t="s">
        <v>49</v>
      </c>
      <c r="G33" s="19" t="s">
        <v>105</v>
      </c>
      <c r="L33" s="2" t="str">
        <f>C20</f>
        <v>Daily Storage Capacity</v>
      </c>
    </row>
    <row r="34" spans="2:12">
      <c r="B34" s="15"/>
      <c r="C34" s="16" t="s">
        <v>121</v>
      </c>
      <c r="D34" s="18">
        <v>0.18</v>
      </c>
      <c r="E34" s="13">
        <f>D34*$I$2</f>
        <v>0.21003258200567543</v>
      </c>
      <c r="F34" s="14" t="s">
        <v>50</v>
      </c>
      <c r="G34" s="16" t="s">
        <v>103</v>
      </c>
      <c r="L34" s="2" t="str">
        <f>C24</f>
        <v>Residual Storage Capacity</v>
      </c>
    </row>
    <row r="35" spans="2:12">
      <c r="B35" s="15"/>
      <c r="C35" s="16" t="s">
        <v>113</v>
      </c>
      <c r="D35" s="13">
        <v>544</v>
      </c>
      <c r="E35" s="13">
        <f>D35*$I$2</f>
        <v>634.76513672826354</v>
      </c>
      <c r="F35" s="14" t="s">
        <v>51</v>
      </c>
      <c r="G35" s="16" t="s">
        <v>106</v>
      </c>
      <c r="L35" s="2" t="str">
        <f>C78</f>
        <v>Transshipment Storage</v>
      </c>
    </row>
    <row r="36" spans="2:12" ht="12.75" customHeight="1">
      <c r="B36" s="15"/>
      <c r="C36" s="16" t="s">
        <v>114</v>
      </c>
      <c r="D36" s="13">
        <v>544</v>
      </c>
      <c r="E36" s="13">
        <f>D36*$I$2</f>
        <v>634.76513672826354</v>
      </c>
      <c r="F36" s="14" t="s">
        <v>51</v>
      </c>
      <c r="G36" s="16" t="s">
        <v>106</v>
      </c>
    </row>
    <row r="37" spans="2:12">
      <c r="B37" s="96"/>
      <c r="C37" s="16"/>
      <c r="D37" s="16"/>
      <c r="E37" s="16"/>
      <c r="F37" s="14"/>
    </row>
    <row r="38" spans="2:12">
      <c r="B38" s="69" t="s">
        <v>132</v>
      </c>
      <c r="C38" s="16"/>
      <c r="D38" s="25"/>
      <c r="E38" s="16"/>
      <c r="F38" s="14"/>
      <c r="L38" s="2" t="s">
        <v>144</v>
      </c>
    </row>
    <row r="39" spans="2:12">
      <c r="B39" s="76"/>
      <c r="C39" s="16"/>
      <c r="D39" s="25"/>
      <c r="E39" s="16"/>
      <c r="F39" s="14"/>
    </row>
    <row r="40" spans="2:12">
      <c r="B40" s="15"/>
      <c r="C40" s="16" t="s">
        <v>131</v>
      </c>
      <c r="D40" s="13">
        <v>25597.21</v>
      </c>
      <c r="E40" s="13">
        <f>D40*$I$2</f>
        <v>29868.045046897194</v>
      </c>
      <c r="F40" s="14" t="s">
        <v>49</v>
      </c>
      <c r="G40" s="19" t="s">
        <v>105</v>
      </c>
      <c r="L40" s="2" t="str">
        <f>C40</f>
        <v>Stand Alone Berthing Right</v>
      </c>
    </row>
    <row r="41" spans="2:12">
      <c r="B41" s="15"/>
      <c r="C41" s="117" t="s">
        <v>133</v>
      </c>
      <c r="D41" s="114">
        <f>25597.21/25561</f>
        <v>1.0014166112436915</v>
      </c>
      <c r="E41" s="113">
        <f>D41*$I$2</f>
        <v>1.168500647349368</v>
      </c>
      <c r="F41" s="118" t="s">
        <v>50</v>
      </c>
      <c r="G41" s="16" t="s">
        <v>103</v>
      </c>
      <c r="H41" s="2" t="s">
        <v>135</v>
      </c>
      <c r="L41" s="2" t="str">
        <f>C42</f>
        <v>LNG Delivery Service (in the framework of a Stand Alone Berthing Right)</v>
      </c>
    </row>
    <row r="42" spans="2:12">
      <c r="B42" s="15"/>
      <c r="C42" s="117" t="s">
        <v>141</v>
      </c>
      <c r="D42" s="114">
        <v>0.67</v>
      </c>
      <c r="E42" s="113">
        <f>D42*$I$2</f>
        <v>0.7817879441322364</v>
      </c>
      <c r="F42" s="118" t="s">
        <v>136</v>
      </c>
      <c r="G42" s="16" t="s">
        <v>134</v>
      </c>
      <c r="H42" s="2" t="s">
        <v>137</v>
      </c>
    </row>
    <row r="43" spans="2:12">
      <c r="B43" s="15"/>
      <c r="C43" s="117"/>
      <c r="D43" s="114"/>
      <c r="E43" s="113"/>
      <c r="F43" s="118"/>
      <c r="G43" s="16"/>
    </row>
    <row r="44" spans="2:12">
      <c r="B44" s="15" t="s">
        <v>157</v>
      </c>
      <c r="C44" s="117"/>
      <c r="D44" s="114"/>
      <c r="E44" s="113"/>
      <c r="F44" s="118"/>
      <c r="G44" s="16"/>
    </row>
    <row r="45" spans="2:12">
      <c r="B45" s="15"/>
      <c r="C45" s="117" t="s">
        <v>156</v>
      </c>
      <c r="D45" s="114">
        <v>0.1</v>
      </c>
      <c r="E45" s="113">
        <f>D45*$I$2</f>
        <v>0.1166847677809308</v>
      </c>
      <c r="F45" s="118" t="s">
        <v>153</v>
      </c>
      <c r="G45" s="16" t="s">
        <v>154</v>
      </c>
      <c r="L45" s="117" t="s">
        <v>156</v>
      </c>
    </row>
    <row r="46" spans="2:12">
      <c r="B46" s="15"/>
      <c r="C46" s="117" t="s">
        <v>158</v>
      </c>
      <c r="D46" s="114">
        <v>2.54</v>
      </c>
      <c r="E46" s="113">
        <f>ROUND(D46*$I$2,2)</f>
        <v>2.96</v>
      </c>
      <c r="F46" s="113" t="s">
        <v>159</v>
      </c>
      <c r="G46" s="16" t="s">
        <v>161</v>
      </c>
      <c r="L46" s="117" t="s">
        <v>158</v>
      </c>
    </row>
    <row r="47" spans="2:12">
      <c r="B47" s="15"/>
      <c r="C47" s="117" t="s">
        <v>160</v>
      </c>
      <c r="D47" s="114">
        <v>1.78</v>
      </c>
      <c r="E47" s="113">
        <f>ROUND(D47*$I$2,2)</f>
        <v>2.08</v>
      </c>
      <c r="F47" s="113" t="s">
        <v>159</v>
      </c>
      <c r="G47" s="16" t="s">
        <v>161</v>
      </c>
      <c r="L47" s="117" t="s">
        <v>160</v>
      </c>
    </row>
    <row r="48" spans="2:12">
      <c r="B48" s="15"/>
      <c r="C48" s="117"/>
      <c r="D48" s="114"/>
      <c r="E48" s="113"/>
      <c r="F48" s="118"/>
    </row>
    <row r="49" spans="2:12">
      <c r="B49" s="76" t="s">
        <v>40</v>
      </c>
      <c r="C49" s="12"/>
      <c r="D49" s="26"/>
      <c r="E49" s="13"/>
      <c r="F49" s="27"/>
      <c r="L49" s="2" t="s">
        <v>151</v>
      </c>
    </row>
    <row r="50" spans="2:12">
      <c r="B50" s="76"/>
      <c r="C50" s="2" t="s">
        <v>41</v>
      </c>
      <c r="D50" s="126">
        <v>914.5</v>
      </c>
      <c r="E50" s="13">
        <f t="shared" si="0"/>
        <v>1067.0822013566121</v>
      </c>
      <c r="F50" s="14" t="s">
        <v>48</v>
      </c>
      <c r="G50" s="16" t="s">
        <v>104</v>
      </c>
    </row>
    <row r="51" spans="2:12">
      <c r="B51" s="15"/>
      <c r="C51" s="2" t="s">
        <v>167</v>
      </c>
      <c r="D51" s="126">
        <v>402.03</v>
      </c>
      <c r="E51" s="13">
        <f t="shared" si="0"/>
        <v>469.10777190967605</v>
      </c>
      <c r="F51" s="14" t="s">
        <v>162</v>
      </c>
      <c r="G51" s="2" t="s">
        <v>107</v>
      </c>
      <c r="L51" s="2" t="str">
        <f>C13</f>
        <v xml:space="preserve">Basic Send-Out Capacity (firm) </v>
      </c>
    </row>
    <row r="52" spans="2:12">
      <c r="B52" s="15"/>
      <c r="C52" s="2" t="s">
        <v>166</v>
      </c>
      <c r="D52" s="126">
        <v>87.17</v>
      </c>
      <c r="E52" s="13">
        <f t="shared" si="0"/>
        <v>101.71411207463738</v>
      </c>
      <c r="F52" s="14" t="s">
        <v>162</v>
      </c>
      <c r="G52" s="2" t="s">
        <v>107</v>
      </c>
      <c r="L52" s="2" t="str">
        <f>C18</f>
        <v>Additional Send-Out Capacity (firm)</v>
      </c>
    </row>
    <row r="53" spans="2:12">
      <c r="B53" s="15"/>
      <c r="C53" s="2" t="s">
        <v>168</v>
      </c>
      <c r="D53" s="126" t="s">
        <v>163</v>
      </c>
      <c r="E53" s="13">
        <v>0</v>
      </c>
      <c r="F53" s="14" t="s">
        <v>48</v>
      </c>
      <c r="G53" s="2" t="s">
        <v>104</v>
      </c>
      <c r="L53" s="2" t="str">
        <f>C19</f>
        <v>Stand Alone Send-Out Capacity (firm)</v>
      </c>
    </row>
    <row r="54" spans="2:12">
      <c r="B54" s="15"/>
      <c r="C54" s="2" t="s">
        <v>169</v>
      </c>
      <c r="D54" s="126">
        <f>2*1088</f>
        <v>2176</v>
      </c>
      <c r="E54" s="13">
        <f t="shared" si="0"/>
        <v>2539.0605469130542</v>
      </c>
      <c r="F54" s="14" t="s">
        <v>48</v>
      </c>
      <c r="G54" s="16" t="s">
        <v>104</v>
      </c>
      <c r="L54" s="2" t="str">
        <f>C21</f>
        <v>Daily Send-Out Capacity (firm)</v>
      </c>
    </row>
    <row r="55" spans="2:12">
      <c r="B55" s="15"/>
      <c r="C55" s="119"/>
      <c r="D55" s="25"/>
      <c r="E55" s="13"/>
      <c r="F55" s="14"/>
      <c r="L55" s="2" t="str">
        <f>C23</f>
        <v xml:space="preserve">Non-Nominated Interruptible Send-Out Capacity </v>
      </c>
    </row>
    <row r="56" spans="2:12">
      <c r="B56" s="15" t="s">
        <v>42</v>
      </c>
      <c r="C56" s="16"/>
      <c r="D56" s="13"/>
      <c r="E56" s="13"/>
      <c r="F56" s="14"/>
    </row>
    <row r="57" spans="2:12">
      <c r="B57" s="15"/>
      <c r="C57" s="12" t="s">
        <v>43</v>
      </c>
      <c r="D57" s="13">
        <v>1147.5</v>
      </c>
      <c r="E57" s="13">
        <f t="shared" si="0"/>
        <v>1338.9577102861808</v>
      </c>
      <c r="F57" s="14" t="s">
        <v>52</v>
      </c>
      <c r="G57" s="2" t="s">
        <v>108</v>
      </c>
    </row>
    <row r="58" spans="2:12">
      <c r="B58" s="15"/>
      <c r="C58" s="16"/>
      <c r="D58" s="28"/>
      <c r="E58" s="13"/>
      <c r="F58" s="14"/>
    </row>
    <row r="59" spans="2:12">
      <c r="B59" s="15" t="s">
        <v>44</v>
      </c>
      <c r="C59" s="16"/>
      <c r="D59" s="13">
        <v>5000</v>
      </c>
      <c r="E59" s="13">
        <f t="shared" si="0"/>
        <v>5834.2383890465399</v>
      </c>
      <c r="F59" s="14" t="s">
        <v>53</v>
      </c>
      <c r="G59" s="2" t="s">
        <v>109</v>
      </c>
    </row>
    <row r="60" spans="2:12">
      <c r="B60" s="15"/>
      <c r="C60" s="16"/>
      <c r="D60" s="20"/>
      <c r="E60" s="13"/>
      <c r="F60" s="14"/>
    </row>
    <row r="61" spans="2:12">
      <c r="B61" s="15" t="s">
        <v>20</v>
      </c>
      <c r="C61" s="16"/>
      <c r="D61" s="13">
        <v>5000</v>
      </c>
      <c r="E61" s="13">
        <f t="shared" si="0"/>
        <v>5834.2383890465399</v>
      </c>
      <c r="F61" s="14" t="s">
        <v>21</v>
      </c>
      <c r="G61" s="108" t="s">
        <v>111</v>
      </c>
    </row>
    <row r="62" spans="2:12" ht="14.4" thickBot="1">
      <c r="B62" s="37"/>
      <c r="C62" s="43"/>
      <c r="D62" s="95"/>
      <c r="E62" s="95"/>
      <c r="F62" s="94"/>
    </row>
    <row r="63" spans="2:12" hidden="1">
      <c r="B63" s="30" t="s">
        <v>54</v>
      </c>
      <c r="C63" s="16"/>
      <c r="D63" s="24"/>
      <c r="E63" s="24"/>
      <c r="F63" s="14"/>
    </row>
    <row r="64" spans="2:12" ht="12.75" hidden="1" customHeight="1">
      <c r="B64" s="31"/>
      <c r="C64" s="45" t="s">
        <v>55</v>
      </c>
      <c r="D64" s="46"/>
      <c r="E64" s="46"/>
      <c r="F64" s="47"/>
    </row>
    <row r="65" spans="2:8" ht="15" hidden="1">
      <c r="B65" s="32"/>
      <c r="C65" s="48" t="s">
        <v>22</v>
      </c>
      <c r="D65" s="48"/>
      <c r="E65" s="48"/>
      <c r="F65" s="49"/>
    </row>
    <row r="66" spans="2:8" hidden="1">
      <c r="B66" s="32"/>
      <c r="C66" s="50" t="s">
        <v>56</v>
      </c>
      <c r="D66" s="50"/>
      <c r="E66" s="50"/>
      <c r="F66" s="51"/>
    </row>
    <row r="67" spans="2:8" hidden="1">
      <c r="B67" s="32"/>
      <c r="C67" s="52" t="s">
        <v>57</v>
      </c>
      <c r="D67" s="53"/>
      <c r="E67" s="53"/>
      <c r="F67" s="54"/>
    </row>
    <row r="68" spans="2:8" hidden="1">
      <c r="B68" s="32"/>
      <c r="C68" s="52" t="s">
        <v>58</v>
      </c>
      <c r="D68" s="53"/>
      <c r="E68" s="53"/>
      <c r="F68" s="54"/>
    </row>
    <row r="69" spans="2:8" hidden="1">
      <c r="B69" s="32"/>
      <c r="C69" s="55" t="s">
        <v>59</v>
      </c>
      <c r="D69" s="55"/>
      <c r="E69" s="55"/>
      <c r="F69" s="56"/>
    </row>
    <row r="70" spans="2:8" hidden="1">
      <c r="B70" s="32"/>
      <c r="C70" s="57" t="s">
        <v>60</v>
      </c>
      <c r="D70" s="58"/>
      <c r="E70" s="58"/>
      <c r="F70" s="59"/>
    </row>
    <row r="71" spans="2:8" hidden="1">
      <c r="B71" s="32"/>
      <c r="C71" s="57" t="s">
        <v>61</v>
      </c>
      <c r="D71" s="58"/>
      <c r="E71" s="58"/>
      <c r="F71" s="59"/>
    </row>
    <row r="72" spans="2:8" ht="14.4" hidden="1" thickBot="1">
      <c r="B72" s="33"/>
      <c r="C72" s="60" t="s">
        <v>62</v>
      </c>
      <c r="D72" s="61"/>
      <c r="E72" s="61"/>
      <c r="F72" s="62"/>
    </row>
    <row r="73" spans="2:8" ht="16.2" thickBot="1">
      <c r="D73" s="35"/>
      <c r="E73" s="35"/>
    </row>
    <row r="74" spans="2:8" ht="15.6">
      <c r="B74" s="3" t="s">
        <v>65</v>
      </c>
      <c r="C74" s="4"/>
      <c r="D74" s="5" t="s">
        <v>66</v>
      </c>
      <c r="E74" s="5"/>
      <c r="F74" s="6"/>
    </row>
    <row r="75" spans="2:8">
      <c r="B75" s="7"/>
      <c r="C75" s="8"/>
      <c r="D75" s="9"/>
      <c r="E75" s="9"/>
      <c r="F75" s="10"/>
    </row>
    <row r="76" spans="2:8">
      <c r="B76" s="76" t="s">
        <v>67</v>
      </c>
      <c r="C76" s="12"/>
      <c r="D76" s="13"/>
      <c r="E76" s="13"/>
      <c r="F76" s="14"/>
    </row>
    <row r="77" spans="2:8">
      <c r="B77" s="76"/>
      <c r="C77" s="12"/>
      <c r="D77" s="13"/>
      <c r="E77" s="13"/>
      <c r="F77" s="14"/>
    </row>
    <row r="78" spans="2:8">
      <c r="B78" s="11"/>
      <c r="C78" s="12" t="s">
        <v>23</v>
      </c>
      <c r="D78" s="13">
        <v>131.1</v>
      </c>
      <c r="E78" s="13">
        <f>D78*$J$2</f>
        <v>141.8347812756578</v>
      </c>
      <c r="F78" s="14" t="s">
        <v>94</v>
      </c>
      <c r="G78" s="16" t="s">
        <v>96</v>
      </c>
      <c r="H78" s="16" t="s">
        <v>100</v>
      </c>
    </row>
    <row r="79" spans="2:8">
      <c r="B79" s="11"/>
      <c r="C79" s="12" t="s">
        <v>24</v>
      </c>
      <c r="D79" s="13">
        <v>136390</v>
      </c>
      <c r="E79" s="13">
        <f>D79*$J$2</f>
        <v>147557.93911660538</v>
      </c>
      <c r="F79" s="14" t="s">
        <v>95</v>
      </c>
      <c r="G79" s="2" t="s">
        <v>110</v>
      </c>
      <c r="H79" s="67" t="s">
        <v>4</v>
      </c>
    </row>
    <row r="80" spans="2:8" ht="14.4" thickBot="1">
      <c r="B80" s="91"/>
      <c r="C80" s="92"/>
      <c r="D80" s="93"/>
      <c r="E80" s="93"/>
      <c r="F80" s="94"/>
    </row>
    <row r="81" spans="2:6" ht="13.5" hidden="1" customHeight="1">
      <c r="B81" s="30" t="s">
        <v>68</v>
      </c>
      <c r="C81" s="16"/>
      <c r="D81" s="24"/>
      <c r="E81" s="24"/>
      <c r="F81" s="14"/>
    </row>
    <row r="82" spans="2:6" ht="12.75" hidden="1" customHeight="1">
      <c r="B82" s="31"/>
      <c r="C82" s="208" t="s">
        <v>69</v>
      </c>
      <c r="D82" s="209"/>
      <c r="E82" s="209"/>
      <c r="F82" s="210"/>
    </row>
    <row r="83" spans="2:6" ht="15" hidden="1">
      <c r="B83" s="32"/>
      <c r="C83" s="211" t="s">
        <v>22</v>
      </c>
      <c r="D83" s="211"/>
      <c r="E83" s="211"/>
      <c r="F83" s="212"/>
    </row>
    <row r="84" spans="2:6" hidden="1">
      <c r="B84" s="32"/>
      <c r="C84" s="196" t="s">
        <v>56</v>
      </c>
      <c r="D84" s="196"/>
      <c r="E84" s="196"/>
      <c r="F84" s="197"/>
    </row>
    <row r="85" spans="2:6" hidden="1">
      <c r="B85" s="32"/>
      <c r="C85" s="188" t="s">
        <v>70</v>
      </c>
      <c r="D85" s="189"/>
      <c r="E85" s="189"/>
      <c r="F85" s="190"/>
    </row>
    <row r="86" spans="2:6" hidden="1">
      <c r="B86" s="32"/>
      <c r="C86" s="188" t="s">
        <v>58</v>
      </c>
      <c r="D86" s="189"/>
      <c r="E86" s="189"/>
      <c r="F86" s="190"/>
    </row>
    <row r="87" spans="2:6" hidden="1">
      <c r="B87" s="32"/>
      <c r="C87" s="191" t="s">
        <v>59</v>
      </c>
      <c r="D87" s="191"/>
      <c r="E87" s="191"/>
      <c r="F87" s="192"/>
    </row>
    <row r="88" spans="2:6" hidden="1">
      <c r="B88" s="32"/>
      <c r="C88" s="193" t="s">
        <v>71</v>
      </c>
      <c r="D88" s="194"/>
      <c r="E88" s="194"/>
      <c r="F88" s="195"/>
    </row>
    <row r="89" spans="2:6" hidden="1">
      <c r="B89" s="32"/>
      <c r="C89" s="193" t="s">
        <v>72</v>
      </c>
      <c r="D89" s="194"/>
      <c r="E89" s="194"/>
      <c r="F89" s="195"/>
    </row>
    <row r="90" spans="2:6" hidden="1">
      <c r="B90" s="32"/>
      <c r="C90" s="188" t="s">
        <v>62</v>
      </c>
      <c r="D90" s="189"/>
      <c r="E90" s="189"/>
      <c r="F90" s="190"/>
    </row>
    <row r="91" spans="2:6" ht="14.4" hidden="1" thickBot="1">
      <c r="B91" s="37"/>
      <c r="C91" s="38"/>
      <c r="D91" s="39"/>
      <c r="E91" s="39"/>
      <c r="F91" s="40"/>
    </row>
    <row r="92" spans="2:6" ht="14.4" thickBot="1"/>
    <row r="93" spans="2:6" ht="15.6">
      <c r="B93" s="3" t="s">
        <v>73</v>
      </c>
      <c r="C93" s="4"/>
      <c r="D93" s="5" t="s">
        <v>74</v>
      </c>
      <c r="E93" s="5"/>
      <c r="F93" s="6"/>
    </row>
    <row r="94" spans="2:6">
      <c r="B94" s="7"/>
      <c r="C94" s="8"/>
      <c r="D94" s="9"/>
      <c r="E94" s="9"/>
      <c r="F94" s="10"/>
    </row>
    <row r="95" spans="2:6">
      <c r="B95" s="15" t="s">
        <v>26</v>
      </c>
      <c r="C95" s="16"/>
      <c r="D95" s="13">
        <v>75000</v>
      </c>
      <c r="E95" s="13">
        <f>D95</f>
        <v>75000</v>
      </c>
      <c r="F95" s="14" t="s">
        <v>75</v>
      </c>
    </row>
    <row r="96" spans="2:6">
      <c r="B96" s="15"/>
      <c r="C96" s="16"/>
      <c r="D96" s="22"/>
      <c r="E96" s="22"/>
      <c r="F96" s="14"/>
    </row>
    <row r="97" spans="2:8">
      <c r="B97" s="15" t="s">
        <v>76</v>
      </c>
      <c r="C97" s="16"/>
      <c r="D97" s="20">
        <v>1.3</v>
      </c>
      <c r="E97" s="13">
        <f>D97</f>
        <v>1.3</v>
      </c>
      <c r="F97" s="14" t="s">
        <v>27</v>
      </c>
    </row>
    <row r="98" spans="2:8">
      <c r="B98" s="15"/>
      <c r="C98" s="16"/>
      <c r="D98" s="20"/>
      <c r="E98" s="20"/>
      <c r="F98" s="14"/>
    </row>
    <row r="99" spans="2:8">
      <c r="B99" s="15" t="s">
        <v>77</v>
      </c>
      <c r="C99" s="8"/>
      <c r="D99" s="42">
        <v>0.03</v>
      </c>
      <c r="E99" s="17">
        <v>3</v>
      </c>
      <c r="F99" s="14" t="s">
        <v>27</v>
      </c>
      <c r="H99" s="83" t="s">
        <v>92</v>
      </c>
    </row>
    <row r="100" spans="2:8">
      <c r="B100" s="7"/>
      <c r="C100" s="8"/>
      <c r="D100" s="9"/>
      <c r="E100" s="9"/>
      <c r="F100" s="10"/>
    </row>
    <row r="101" spans="2:8">
      <c r="B101" s="15" t="s">
        <v>78</v>
      </c>
      <c r="C101" s="78"/>
      <c r="D101" s="42">
        <v>0.1</v>
      </c>
      <c r="E101" s="17">
        <v>10</v>
      </c>
      <c r="F101" s="14" t="s">
        <v>27</v>
      </c>
      <c r="H101" s="83" t="s">
        <v>79</v>
      </c>
    </row>
    <row r="102" spans="2:8">
      <c r="B102" s="77"/>
      <c r="C102" s="78"/>
      <c r="D102" s="79"/>
      <c r="E102" s="79"/>
      <c r="F102" s="82"/>
    </row>
    <row r="103" spans="2:8" ht="14.4" thickBot="1">
      <c r="B103" s="37" t="s">
        <v>80</v>
      </c>
      <c r="C103" s="80"/>
      <c r="D103" s="81" t="s">
        <v>25</v>
      </c>
      <c r="E103" s="81" t="s">
        <v>25</v>
      </c>
      <c r="F103" s="84"/>
      <c r="H103" s="109" t="s">
        <v>112</v>
      </c>
    </row>
    <row r="104" spans="2:8">
      <c r="B104" s="44"/>
      <c r="C104" s="8"/>
      <c r="D104" s="9"/>
      <c r="E104" s="9"/>
      <c r="F104" s="8"/>
    </row>
    <row r="105" spans="2:8" s="85" customFormat="1" ht="15.6" hidden="1">
      <c r="B105" s="86" t="s">
        <v>81</v>
      </c>
      <c r="C105" s="87"/>
      <c r="D105" s="88"/>
      <c r="E105" s="88"/>
      <c r="F105" s="89"/>
    </row>
    <row r="106" spans="2:8" s="85" customFormat="1" hidden="1">
      <c r="B106" s="70"/>
      <c r="C106" s="184" t="s">
        <v>82</v>
      </c>
      <c r="D106" s="184"/>
      <c r="E106" s="184"/>
      <c r="F106" s="185"/>
    </row>
    <row r="107" spans="2:8" s="85" customFormat="1" ht="29.25" hidden="1" customHeight="1" thickBot="1">
      <c r="B107" s="90"/>
      <c r="C107" s="186" t="s">
        <v>83</v>
      </c>
      <c r="D107" s="186"/>
      <c r="E107" s="186"/>
      <c r="F107" s="187"/>
    </row>
  </sheetData>
  <mergeCells count="14">
    <mergeCell ref="C84:F84"/>
    <mergeCell ref="B1:F1"/>
    <mergeCell ref="B2:F2"/>
    <mergeCell ref="B3:F4"/>
    <mergeCell ref="C82:F82"/>
    <mergeCell ref="C83:F83"/>
    <mergeCell ref="C106:F106"/>
    <mergeCell ref="C107:F107"/>
    <mergeCell ref="C85:F85"/>
    <mergeCell ref="C86:F86"/>
    <mergeCell ref="C87:F87"/>
    <mergeCell ref="C88:F88"/>
    <mergeCell ref="C89:F89"/>
    <mergeCell ref="C90:F9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d4d468-7374-449d-85bc-f9e6cfdf7136">
      <Terms xmlns="http://schemas.microsoft.com/office/infopath/2007/PartnerControls"/>
    </lcf76f155ced4ddcb4097134ff3c332f>
    <TaxCatchAll xmlns="b41142d6-22e3-4cba-8540-8b480cfc90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EE808814C2B24DAEE59CAA2CBB9036" ma:contentTypeVersion="14" ma:contentTypeDescription="Create a new document." ma:contentTypeScope="" ma:versionID="6b8529aff156ce333d21f46d1dfe364d">
  <xsd:schema xmlns:xsd="http://www.w3.org/2001/XMLSchema" xmlns:xs="http://www.w3.org/2001/XMLSchema" xmlns:p="http://schemas.microsoft.com/office/2006/metadata/properties" xmlns:ns2="bfd4d468-7374-449d-85bc-f9e6cfdf7136" xmlns:ns3="b41142d6-22e3-4cba-8540-8b480cfc90c2" targetNamespace="http://schemas.microsoft.com/office/2006/metadata/properties" ma:root="true" ma:fieldsID="231dee314a016d9463b4c5aa35725622" ns2:_="" ns3:_="">
    <xsd:import namespace="bfd4d468-7374-449d-85bc-f9e6cfdf7136"/>
    <xsd:import namespace="b41142d6-22e3-4cba-8540-8b480cfc90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d4d468-7374-449d-85bc-f9e6cfdf71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47c8aa0-0b1a-4dd4-ad61-798df82313f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142d6-22e3-4cba-8540-8b480cfc90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8943c0e-caa6-4aad-b037-541360ca6678}" ma:internalName="TaxCatchAll" ma:showField="CatchAllData" ma:web="b41142d6-22e3-4cba-8540-8b480cfc90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E07805-7E3D-4886-AE15-91711610520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fd4d468-7374-449d-85bc-f9e6cfdf7136"/>
    <ds:schemaRef ds:uri="b41142d6-22e3-4cba-8540-8b480cfc90c2"/>
    <ds:schemaRef ds:uri="http://www.w3.org/XML/1998/namespace"/>
    <ds:schemaRef ds:uri="http://purl.org/dc/dcmitype/"/>
  </ds:schemaRefs>
</ds:datastoreItem>
</file>

<file path=customXml/itemProps2.xml><?xml version="1.0" encoding="utf-8"?>
<ds:datastoreItem xmlns:ds="http://schemas.openxmlformats.org/officeDocument/2006/customXml" ds:itemID="{2079FE1B-FDB1-43CF-8B7C-76132A99F0C6}">
  <ds:schemaRefs>
    <ds:schemaRef ds:uri="http://schemas.microsoft.com/sharepoint/v3/contenttype/forms"/>
  </ds:schemaRefs>
</ds:datastoreItem>
</file>

<file path=customXml/itemProps3.xml><?xml version="1.0" encoding="utf-8"?>
<ds:datastoreItem xmlns:ds="http://schemas.openxmlformats.org/officeDocument/2006/customXml" ds:itemID="{5DE3B9E2-2726-4816-B9AC-7C1EC5265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d4d468-7374-449d-85bc-f9e6cfdf7136"/>
    <ds:schemaRef ds:uri="b41142d6-22e3-4cba-8540-8b480cfc90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LNG</vt:lpstr>
      <vt:lpstr>Input</vt:lpstr>
      <vt:lpstr>AdditionalFlexibility</vt:lpstr>
      <vt:lpstr>sendOutServices</vt:lpstr>
      <vt:lpstr>ShipLoading</vt:lpstr>
      <vt:lpstr>storageServices</vt:lpstr>
      <vt:lpstr>Transshipment</vt:lpstr>
      <vt:lpstr>TruckLoading</vt:lpstr>
      <vt:lpstr>Unloading</vt:lpstr>
      <vt:lpstr>virtualLiquefaction</vt:lpstr>
    </vt:vector>
  </TitlesOfParts>
  <Company>Fluxys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transportation request from</dc:title>
  <dc:creator>boivinp</dc:creator>
  <dc:description>transportation request form</dc:description>
  <cp:lastModifiedBy>Rouxel Lucie</cp:lastModifiedBy>
  <cp:lastPrinted>2023-09-26T07:44:49Z</cp:lastPrinted>
  <dcterms:created xsi:type="dcterms:W3CDTF">2005-02-08T08:04:03Z</dcterms:created>
  <dcterms:modified xsi:type="dcterms:W3CDTF">2024-09-05T07:32:54Z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0x0101002FEE808814C2B24DAEE59CAA2CBB9036</vt:lpwstr>
  </property>
  <property fmtid="{D5CDD505-2E9C-101B-9397-08002B2CF9AE}" pid="3" name="MediaServiceImageTags">
    <vt:lpwstr/>
  </property>
</Properties>
</file>